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0" yWindow="60" windowWidth="15570" windowHeight="10440"/>
  </bookViews>
  <sheets>
    <sheet name="Приложение 7 Делевое софин" sheetId="1" r:id="rId1"/>
  </sheets>
  <definedNames>
    <definedName name="Z_11D26A4D_5921_439C_A276_77F7427F0082_.wvu.PrintTitles" localSheetId="0" hidden="1">'Приложение 7 Делевое софин'!$4:$6</definedName>
    <definedName name="Z_2AF90743_979C_4595_B2C8_14F3BA0FCC83_.wvu.PrintTitles" localSheetId="0" hidden="1">'Приложение 7 Делевое софин'!$4:$6</definedName>
    <definedName name="Z_446A9943_B8EE_4067_A852_03F369A4A509_.wvu.PrintTitles" localSheetId="0" hidden="1">'Приложение 7 Делевое софин'!$4:$6</definedName>
    <definedName name="Z_6FD14E9B_8484_499E_86D2_80BC1BD8E248_.wvu.PrintTitles" localSheetId="0" hidden="1">'Приложение 7 Делевое софин'!$4:$6</definedName>
    <definedName name="Z_715967AA_8987_4C6E_92E1_D61037E88BDE_.wvu.PrintTitles" localSheetId="0" hidden="1">'Приложение 7 Делевое софин'!$4:$6</definedName>
    <definedName name="Z_7D8940B9_B4EC_48BB_AF68_E0C16AC8BD93_.wvu.PrintTitles" localSheetId="0" hidden="1">'Приложение 7 Делевое софин'!$4:$6</definedName>
    <definedName name="Z_B2947184_91BF_4B98_A23A_9901DB06944A_.wvu.PrintTitles" localSheetId="0" hidden="1">'Приложение 7 Делевое софин'!$4:$6</definedName>
    <definedName name="Z_DB53E2C7_7B2C_4A18_9834_CAA18DF1C8F2_.wvu.PrintTitles" localSheetId="0" hidden="1">'Приложение 7 Делевое софин'!$4:$6</definedName>
    <definedName name="Z_FBEF1A2B_75F4_4345_8750_2905EB1C0706_.wvu.PrintTitles" localSheetId="0" hidden="1">'Приложение 7 Делевое софин'!$4:$6</definedName>
    <definedName name="Z_FC33F4AF_3651_42BF_96EA_5D0DC7946AA2_.wvu.PrintTitles" localSheetId="0" hidden="1">'Приложение 7 Делевое софин'!$4:$6</definedName>
    <definedName name="_xlnm.Print_Titles" localSheetId="0">'Приложение 7 Делевое софин'!$4:$6</definedName>
  </definedNames>
  <calcPr calcId="162913"/>
  <customWorkbookViews>
    <customWorkbookView name="Шипицына Екатерина Васильевна - Личное представление" guid="{446A9943-B8EE-4067-A852-03F369A4A509}" mergeInterval="0" personalView="1" maximized="1" xWindow="-8" yWindow="-8" windowWidth="1456" windowHeight="876" activeSheetId="1"/>
    <customWorkbookView name="Гудкова Ирина Витальевна - Личное представление" guid="{2AF90743-979C-4595-B2C8-14F3BA0FCC83}" mergeInterval="0" personalView="1" maximized="1" xWindow="-8" yWindow="-8" windowWidth="1936" windowHeight="1056" activeSheetId="1"/>
    <customWorkbookView name="Верба Аксана Николаевна - Личное представление" guid="{715967AA-8987-4C6E-92E1-D61037E88BDE}" mergeInterval="0" personalView="1" maximized="1" windowWidth="1220" windowHeight="667" activeSheetId="1" showComments="commIndAndComment"/>
    <customWorkbookView name="Селукова Марина Степановна - Личное представление" guid="{B2947184-91BF-4B98-A23A-9901DB06944A}" mergeInterval="0" personalView="1" maximized="1" windowWidth="1916" windowHeight="809" activeSheetId="1"/>
    <customWorkbookView name="Морозова Анна Александровна - Личное представление" guid="{11D26A4D-5921-439C-A276-77F7427F0082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FC33F4AF-3651-42BF-96EA-5D0DC7946AA2}" mergeInterval="0" personalView="1" maximized="1" yWindow="-4" windowWidth="1916" windowHeight="859" activeSheetId="1"/>
    <customWorkbookView name="Насонова Светлана Владимировна - Личное представление" guid="{FBEF1A2B-75F4-4345-8750-2905EB1C0706}" mergeInterval="0" personalView="1" maximized="1" windowWidth="1916" windowHeight="755" activeSheetId="1"/>
    <customWorkbookView name="Куленко Марина  Николаевна - Личное представление" guid="{DB53E2C7-7B2C-4A18-9834-CAA18DF1C8F2}" mergeInterval="0" personalView="1" maximized="1" windowWidth="1264" windowHeight="638" activeSheetId="1"/>
    <customWorkbookView name="Шаповалова Людмила Николаевна - Личное представление" guid="{7D8940B9-B4EC-48BB-AF68-E0C16AC8BD93}" mergeInterval="0" personalView="1" maximized="1" xWindow="-8" yWindow="-8" windowWidth="1936" windowHeight="1056" activeSheetId="1"/>
    <customWorkbookView name="Карелина Наталья Игоревна - Личное представление" guid="{6FD14E9B-8484-499E-86D2-80BC1BD8E248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F39" i="1" l="1"/>
  <c r="H14" i="1" l="1"/>
  <c r="I14" i="1"/>
  <c r="E14" i="1"/>
  <c r="D14" i="1"/>
  <c r="I46" i="1"/>
  <c r="H46" i="1"/>
  <c r="G46" i="1"/>
  <c r="E46" i="1"/>
  <c r="D46" i="1"/>
  <c r="C46" i="1"/>
  <c r="I45" i="1" l="1"/>
  <c r="H45" i="1"/>
  <c r="E45" i="1"/>
  <c r="D45" i="1"/>
  <c r="H16" i="1" l="1"/>
  <c r="D16" i="1"/>
  <c r="B34" i="1"/>
  <c r="H30" i="1"/>
  <c r="D30" i="1"/>
  <c r="I30" i="1"/>
  <c r="I28" i="1"/>
  <c r="H28" i="1"/>
  <c r="D28" i="1"/>
  <c r="H11" i="1" l="1"/>
  <c r="I11" i="1"/>
  <c r="D11" i="1"/>
  <c r="E11" i="1"/>
  <c r="E16" i="1"/>
  <c r="F16" i="1"/>
  <c r="B16" i="1"/>
  <c r="H8" i="1"/>
  <c r="I8" i="1"/>
  <c r="G8" i="1"/>
  <c r="D8" i="1"/>
  <c r="E8" i="1"/>
  <c r="C8" i="1"/>
  <c r="F10" i="1"/>
  <c r="B10" i="1"/>
  <c r="F50" i="1" l="1"/>
  <c r="F51" i="1"/>
  <c r="F52" i="1"/>
  <c r="F53" i="1"/>
  <c r="B50" i="1"/>
  <c r="B51" i="1"/>
  <c r="B52" i="1"/>
  <c r="B53" i="1"/>
  <c r="H44" i="1"/>
  <c r="I44" i="1"/>
  <c r="G44" i="1"/>
  <c r="D44" i="1"/>
  <c r="E44" i="1"/>
  <c r="C44" i="1"/>
  <c r="F45" i="1"/>
  <c r="F47" i="1"/>
  <c r="F46" i="1" s="1"/>
  <c r="F48" i="1"/>
  <c r="F49" i="1"/>
  <c r="B45" i="1"/>
  <c r="I39" i="1"/>
  <c r="E39" i="1"/>
  <c r="H39" i="1"/>
  <c r="G39" i="1"/>
  <c r="D39" i="1"/>
  <c r="C39" i="1"/>
  <c r="F43" i="1"/>
  <c r="B43" i="1"/>
  <c r="F42" i="1"/>
  <c r="B42" i="1"/>
  <c r="H29" i="1"/>
  <c r="I29" i="1"/>
  <c r="G29" i="1"/>
  <c r="D29" i="1"/>
  <c r="E29" i="1"/>
  <c r="C29" i="1"/>
  <c r="F19" i="1"/>
  <c r="B19" i="1"/>
  <c r="F30" i="1"/>
  <c r="B30" i="1"/>
  <c r="F44" i="1" l="1"/>
  <c r="B44" i="1"/>
  <c r="F29" i="1"/>
  <c r="B29" i="1"/>
  <c r="H23" i="1"/>
  <c r="I23" i="1"/>
  <c r="G23" i="1"/>
  <c r="D23" i="1"/>
  <c r="E23" i="1"/>
  <c r="C23" i="1"/>
  <c r="B9" i="1"/>
  <c r="G31" i="1" l="1"/>
  <c r="F36" i="1" l="1"/>
  <c r="F13" i="1" l="1"/>
  <c r="D31" i="1" l="1"/>
  <c r="B47" i="1"/>
  <c r="B48" i="1"/>
  <c r="B49" i="1"/>
  <c r="F41" i="1"/>
  <c r="H37" i="1"/>
  <c r="I37" i="1"/>
  <c r="G37" i="1"/>
  <c r="D37" i="1"/>
  <c r="E37" i="1"/>
  <c r="C37" i="1"/>
  <c r="H33" i="1"/>
  <c r="I33" i="1"/>
  <c r="G33" i="1"/>
  <c r="D33" i="1"/>
  <c r="E33" i="1"/>
  <c r="C33" i="1"/>
  <c r="B36" i="1"/>
  <c r="H31" i="1"/>
  <c r="I31" i="1"/>
  <c r="E31" i="1"/>
  <c r="C31" i="1"/>
  <c r="H25" i="1"/>
  <c r="I25" i="1"/>
  <c r="G25" i="1"/>
  <c r="E25" i="1"/>
  <c r="C25" i="1"/>
  <c r="I21" i="1"/>
  <c r="H21" i="1"/>
  <c r="G21" i="1"/>
  <c r="D21" i="1"/>
  <c r="E21" i="1"/>
  <c r="C21" i="1"/>
  <c r="B46" i="1" l="1"/>
  <c r="D25" i="1"/>
  <c r="H17" i="1"/>
  <c r="H7" i="1" s="1"/>
  <c r="I17" i="1"/>
  <c r="I7" i="1" s="1"/>
  <c r="G17" i="1"/>
  <c r="D17" i="1"/>
  <c r="E17" i="1"/>
  <c r="E7" i="1" s="1"/>
  <c r="C17" i="1"/>
  <c r="F20" i="1"/>
  <c r="B20" i="1"/>
  <c r="F18" i="1"/>
  <c r="B18" i="1"/>
  <c r="B13" i="1"/>
  <c r="D7" i="1" l="1"/>
  <c r="B41" i="1"/>
  <c r="B39" i="1" l="1"/>
  <c r="G15" i="1"/>
  <c r="C15" i="1"/>
  <c r="C11" i="1" s="1"/>
  <c r="C7" i="1" s="1"/>
  <c r="F17" i="1"/>
  <c r="B17" i="1"/>
  <c r="F9" i="1"/>
  <c r="F8" i="1"/>
  <c r="B40" i="1"/>
  <c r="B37" i="1"/>
  <c r="B33" i="1"/>
  <c r="B31" i="1"/>
  <c r="B28" i="1"/>
  <c r="B27" i="1"/>
  <c r="B26" i="1"/>
  <c r="B25" i="1"/>
  <c r="B23" i="1"/>
  <c r="B22" i="1"/>
  <c r="B21" i="1"/>
  <c r="B14" i="1"/>
  <c r="B12" i="1"/>
  <c r="F21" i="1"/>
  <c r="F22" i="1"/>
  <c r="F23" i="1"/>
  <c r="F25" i="1"/>
  <c r="F26" i="1"/>
  <c r="F27" i="1"/>
  <c r="F28" i="1"/>
  <c r="F31" i="1"/>
  <c r="F33" i="1"/>
  <c r="F34" i="1"/>
  <c r="F37" i="1"/>
  <c r="F40" i="1"/>
  <c r="F14" i="1"/>
  <c r="F12" i="1"/>
  <c r="B7" i="1" l="1"/>
  <c r="G11" i="1"/>
  <c r="G7" i="1" s="1"/>
  <c r="F7" i="1" s="1"/>
  <c r="B38" i="1"/>
  <c r="B24" i="1"/>
  <c r="F35" i="1"/>
  <c r="B35" i="1"/>
  <c r="F32" i="1"/>
  <c r="F24" i="1"/>
  <c r="B15" i="1"/>
  <c r="F15" i="1"/>
  <c r="B8" i="1"/>
  <c r="B32" i="1"/>
  <c r="F38" i="1"/>
  <c r="F11" i="1" l="1"/>
  <c r="B11" i="1"/>
</calcChain>
</file>

<file path=xl/sharedStrings.xml><?xml version="1.0" encoding="utf-8"?>
<sst xmlns="http://schemas.openxmlformats.org/spreadsheetml/2006/main" count="62" uniqueCount="56">
  <si>
    <t>Наименование</t>
  </si>
  <si>
    <t>Всего</t>
  </si>
  <si>
    <t>за счет средств федерального бюджета</t>
  </si>
  <si>
    <t>за счет средств бюджета автономного округа</t>
  </si>
  <si>
    <t>за счет средств бюджета города</t>
  </si>
  <si>
    <t>Исполнение, тыс. рублей</t>
  </si>
  <si>
    <t>в том числе:</t>
  </si>
  <si>
    <t>Муниципальная программа "Развитие культуры и туризма города Нижневартовска на 2014-2020 годы":</t>
  </si>
  <si>
    <t>План, тыс. рублей</t>
  </si>
  <si>
    <t>Росходов по софинансированию - всего</t>
  </si>
  <si>
    <t>Муниципальная программа "Развитие физической культуры и массового спорта в городе Нижневартовске на 2014-2020 годы":</t>
  </si>
  <si>
    <t>Приложение 7</t>
  </si>
  <si>
    <t>Муниципальная программа "Развитие образования города Нижневартовска на 2018-2025 годы и на период до 2030 года"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</si>
  <si>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</si>
  <si>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 года"</t>
  </si>
  <si>
    <t>Муниципальная программа "Капитальное строительство и реконструкция объектов города Нижневартовска на 2018-2025 годы и на период до 2030 года"</t>
  </si>
  <si>
    <t>Муниципальная программа "Формирование современной городской среды в муниципальном образовании город Нижневартовск на 2018-2022 годы"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</si>
  <si>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</si>
  <si>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</si>
  <si>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Создание условий для организации отдыха детей в каникулярное время в лагерях, организованных на базе муниципальных образовательных организаций</t>
  </si>
  <si>
    <t>Обеспечение жителей городского округа услугами организаций культуры</t>
  </si>
  <si>
    <t>Обеспечение сохранения и сохранности музейного фонда города</t>
  </si>
  <si>
    <t>Модернизационное развитие общедоступных библиотек и обеспечение доступа населения к информации</t>
  </si>
  <si>
    <t>Организация отдыха детей в лагерях с дневным пребыванием детей в каникулярное время</t>
  </si>
  <si>
    <t>Обеспечение подготовки спортивного резерва и сборных команд города по видам спорта</t>
  </si>
  <si>
    <t>Организация отдыха  детей и молодежи в каникулярное время в сфере физической культуры и спорта</t>
  </si>
  <si>
    <t>Капитальный ремонт объектов коммунального комплекса</t>
  </si>
  <si>
    <t>Капитальный ремонт, ремонт автомобильных дорог общего пользования местного значения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</si>
  <si>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</si>
  <si>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Проектирование, строительство и реконструкция объектов для организации предоставления основного, общего, дошкольного и дополнительного образования</t>
  </si>
  <si>
    <t>Проектирование, строительство и реконструкция автомобильных дорог с твердым покрытием, а также подъездных путей к микрорайонам и искусственных сооружений на них</t>
  </si>
  <si>
    <t>Благоустройство общественных территорий</t>
  </si>
  <si>
    <t>Обеспечение молодых семей жильем</t>
  </si>
  <si>
    <t>Организация и проведение воспитательной и просветительской работы среди детей и молодежи, направленной на профилактику терроризма и экстремизма</t>
  </si>
  <si>
    <t>Финансовая поддержка субъектов малого и среднего предпринимательства, осуществляющих социально значимые виды деятельности в муниципальном образовании"</t>
  </si>
  <si>
    <t>Создание условий для развития субъектов малого и среднего предпринимательства</t>
  </si>
  <si>
    <t>Развитие инновационного и молодежного предпринимательства</t>
  </si>
  <si>
    <t>Финансовая поддержка субъектов малого и среднего предпринимательства, осуществляющих деятельность в социальной сфере</t>
  </si>
  <si>
    <t>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</si>
  <si>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</si>
  <si>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Приобретение жилых помещений для переселения граждан из жилищного фонда, признанного непригодным для проживания, и многоквартирных домов, признанных аварийными и подлежащими сносу</t>
  </si>
  <si>
    <t>Предоставление субсидий гражданам, проживающим в приспособленных для проживания строениях, не имеющих жилых помещений на территории Российской Федерации"</t>
  </si>
  <si>
    <t>Ликвидация приспособленных для проживания строений, расположенных на территории города Нижневартовска</t>
  </si>
  <si>
    <t>Приобретение квартир для предоставления по договорам социального найма</t>
  </si>
  <si>
    <t>Приобретение квартир для формирования специализированного жилищного фонда</t>
  </si>
  <si>
    <t>Совершенствование базы нормативных документов и информационной системы обеспечения градостроительной деятельности на территории города</t>
  </si>
  <si>
    <t>Подготовка документации по планировке территорий города в целях жилищного строительства и строительства объектов социальной инфраструктуры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</si>
  <si>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</si>
  <si>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Создание условий, ориентирующих граждан на здоровый образ жизни, в том числе на занятия физической культурой и массовым спортом</t>
  </si>
  <si>
    <t>Муниципальная программа  "Профилактика терроризма и экстремизма в городе Нижневартовске на 2018-2025 годы и на период до 2030 года"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</si>
  <si>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</si>
  <si>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</si>
  <si>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Обеспечение функционирования и развития систем видеонаблюдения в сфере общественного порядка</t>
  </si>
  <si>
    <t>Создание условий для деятельности народных дружин</t>
  </si>
  <si>
    <t>Обеспечение функционирования и развития систем видеонаблюдения с целью повышения безопасности дорожного движения, информирования населения</t>
  </si>
  <si>
    <t>Информация по долевому софинансированию муниципальных программ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</si>
</sst>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4" fillId="0" borderId="2" xfId="0" applyFont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4" fontId="4" fillId="3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164" fontId="5" fillId="0" borderId="1" xfId="1" applyNumberFormat="1" applyFont="1" applyFill="1" applyBorder="1" applyAlignment="1" applyProtection="1">
      <alignment horizontal="justify" vertical="center" wrapText="1"/>
      <protection hidden="1"/>
    </xf>
    <xf numFmtId="4" fontId="2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4" fontId="3" fillId="0" borderId="0" xfId="0" applyNumberFormat="1" applyFont="1" applyAlignment="1">
      <alignment vertical="center"/>
    </xf>
    <xf numFmtId="4" fontId="4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center" wrapText="1"/>
    </xf>
    <xf numFmtId="4" fontId="3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justify" vertical="center" wrapText="1"/>
    </xf>
    <xf numFmtId="4" fontId="4" fillId="0" borderId="2" xfId="0" applyNumberFormat="1" applyFont="1" applyFill="1" applyBorder="1" applyAlignment="1">
      <alignment horizontal="justify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justify" vertical="center" wrapText="1"/>
    </xf>
    <xf numFmtId="4" fontId="5" fillId="0" borderId="0" xfId="0" applyNumberFormat="1" applyFont="1" applyFill="1" applyAlignment="1">
      <alignment vertical="center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162966D-B20A-40DD-B78F-EFA9AD17AB6D}" diskRevisions="1" revisionId="214" version="47">
  <header guid="{8FF22871-CA31-4B00-841A-36E61B4D86BD}" dateTime="2019-03-21T09:12:19" maxSheetId="2" userName="Насонова Светлана Владимировна" r:id="rId1">
    <sheetIdMap count="1">
      <sheetId val="1"/>
    </sheetIdMap>
  </header>
  <header guid="{E3060666-7034-4389-8557-260607D5EFBF}" dateTime="2019-03-21T09:26:59" maxSheetId="2" userName="Морозова Анна Александровна" r:id="rId2" minRId="1" maxRId="20">
    <sheetIdMap count="1">
      <sheetId val="1"/>
    </sheetIdMap>
  </header>
  <header guid="{4813E84A-5A05-4BC2-AF3A-D8759D9252E6}" dateTime="2019-03-21T09:28:48" maxSheetId="2" userName="Морозова Анна Александровна" r:id="rId3" minRId="22" maxRId="26">
    <sheetIdMap count="1">
      <sheetId val="1"/>
    </sheetIdMap>
  </header>
  <header guid="{6823E66E-6D37-43C0-B219-20D061171CAE}" dateTime="2019-03-21T09:31:06" maxSheetId="2" userName="Морозова Анна Александровна" r:id="rId4" minRId="27" maxRId="33">
    <sheetIdMap count="1">
      <sheetId val="1"/>
    </sheetIdMap>
  </header>
  <header guid="{21C18AE4-9209-49CF-BE76-6EB51EF473DA}" dateTime="2019-03-21T09:39:18" maxSheetId="2" userName="Селукова Марина Степановна" r:id="rId5" minRId="34" maxRId="43">
    <sheetIdMap count="1">
      <sheetId val="1"/>
    </sheetIdMap>
  </header>
  <header guid="{FBD3786A-DEBC-4463-AAA8-48C5E00102DC}" dateTime="2019-03-21T09:49:46" maxSheetId="2" userName="Бессмертных Людмила Александровна" r:id="rId6">
    <sheetIdMap count="1">
      <sheetId val="1"/>
    </sheetIdMap>
  </header>
  <header guid="{B654BD0A-C1B4-4099-8BB9-1317AA22EF56}" dateTime="2019-03-21T09:50:45" maxSheetId="2" userName="Бессмертных Людмила Александровна" r:id="rId7" minRId="46" maxRId="49">
    <sheetIdMap count="1">
      <sheetId val="1"/>
    </sheetIdMap>
  </header>
  <header guid="{9FFADDBA-5B44-435A-B4BF-99A94ED6D3F5}" dateTime="2019-03-21T10:03:13" maxSheetId="2" userName="Селукова Марина Степановна" r:id="rId8" minRId="50" maxRId="61">
    <sheetIdMap count="1">
      <sheetId val="1"/>
    </sheetIdMap>
  </header>
  <header guid="{D9B599F8-F498-44D6-A23C-1509A8C546AB}" dateTime="2019-03-21T10:35:10" maxSheetId="2" userName="Насонова Светлана Владимировна" r:id="rId9" minRId="62" maxRId="66">
    <sheetIdMap count="1">
      <sheetId val="1"/>
    </sheetIdMap>
  </header>
  <header guid="{C3B32AD9-F918-4618-B134-C3DAB13D3172}" dateTime="2019-03-21T10:56:59" maxSheetId="2" userName="Насонова Светлана Владимировна" r:id="rId10" minRId="67" maxRId="71">
    <sheetIdMap count="1">
      <sheetId val="1"/>
    </sheetIdMap>
  </header>
  <header guid="{BE55B8FB-4031-4C9E-AA91-9545E2B93C31}" dateTime="2019-03-21T11:00:45" maxSheetId="2" userName="Насонова Светлана Владимировна" r:id="rId11" minRId="72" maxRId="74">
    <sheetIdMap count="1">
      <sheetId val="1"/>
    </sheetIdMap>
  </header>
  <header guid="{40ECB6B7-18E7-4E06-A8EE-241B68DA0AF0}" dateTime="2019-03-21T11:01:53" maxSheetId="2" userName="Насонова Светлана Владимировна" r:id="rId12" minRId="75" maxRId="79">
    <sheetIdMap count="1">
      <sheetId val="1"/>
    </sheetIdMap>
  </header>
  <header guid="{A1454CD8-6DA4-4A9A-BE61-72FD19612D7D}" dateTime="2019-03-21T11:02:56" maxSheetId="2" userName="Насонова Светлана Владимировна" r:id="rId13" minRId="80">
    <sheetIdMap count="1">
      <sheetId val="1"/>
    </sheetIdMap>
  </header>
  <header guid="{143C04E4-D589-4538-8ECF-18B74C63D217}" dateTime="2019-03-21T11:03:21" maxSheetId="2" userName="Насонова Светлана Владимировна" r:id="rId14">
    <sheetIdMap count="1">
      <sheetId val="1"/>
    </sheetIdMap>
  </header>
  <header guid="{10A71135-583D-4F98-B64A-26633927CFFF}" dateTime="2019-03-21T11:07:30" maxSheetId="2" userName="Насонова Светлана Владимировна" r:id="rId15" minRId="81">
    <sheetIdMap count="1">
      <sheetId val="1"/>
    </sheetIdMap>
  </header>
  <header guid="{92452A88-82D3-4D45-8A38-87412F036E68}" dateTime="2019-03-21T14:10:16" maxSheetId="2" userName="Шипицына Екатерина Васильевна" r:id="rId16" minRId="82" maxRId="83">
    <sheetIdMap count="1">
      <sheetId val="1"/>
    </sheetIdMap>
  </header>
  <header guid="{68E9C149-E9A3-41C2-A07D-5D613C10C833}" dateTime="2019-03-21T14:48:17" maxSheetId="2" userName="Верба Аксана Николаевна" r:id="rId17" minRId="85" maxRId="86">
    <sheetIdMap count="1">
      <sheetId val="1"/>
    </sheetIdMap>
  </header>
  <header guid="{5BDD2865-49F1-4BE9-96D3-E0BE369E4801}" dateTime="2019-03-21T18:00:00" maxSheetId="2" userName="Куленко Марина  Николаевна" r:id="rId18" minRId="88" maxRId="93">
    <sheetIdMap count="1">
      <sheetId val="1"/>
    </sheetIdMap>
  </header>
  <header guid="{C982E434-953A-47AC-8162-8BB144217A46}" dateTime="2019-03-21T18:33:04" maxSheetId="2" userName="Гудкова Ирина Витальевна" r:id="rId19" minRId="95">
    <sheetIdMap count="1">
      <sheetId val="1"/>
    </sheetIdMap>
  </header>
  <header guid="{5BD5C854-3DD3-4440-86C9-BCB571A5B84B}" dateTime="2019-03-21T18:33:14" maxSheetId="2" userName="Гудкова Ирина Витальевна" r:id="rId20" minRId="97" maxRId="100">
    <sheetIdMap count="1">
      <sheetId val="1"/>
    </sheetIdMap>
  </header>
  <header guid="{DD242290-C17A-48CD-9687-A8908B6ACF1E}" dateTime="2019-03-21T19:07:44" maxSheetId="2" userName="Шаповалова Людмила Николаевна" r:id="rId21" minRId="101" maxRId="104">
    <sheetIdMap count="1">
      <sheetId val="1"/>
    </sheetIdMap>
  </header>
  <header guid="{CEC93800-8EE5-4A47-8D43-4124DDC756CF}" dateTime="2019-03-21T19:10:18" maxSheetId="2" userName="Шаповалова Людмила Николаевна" r:id="rId22" minRId="106" maxRId="111">
    <sheetIdMap count="1">
      <sheetId val="1"/>
    </sheetIdMap>
  </header>
  <header guid="{B0ACD964-ECD6-4081-815C-1C2A42F295F1}" dateTime="2019-03-21T19:26:00" maxSheetId="2" userName="Шаповалова Людмила Николаевна" r:id="rId23" minRId="112" maxRId="126">
    <sheetIdMap count="1">
      <sheetId val="1"/>
    </sheetIdMap>
  </header>
  <header guid="{DCAFEF11-EDF7-4663-BDED-26F598E59062}" dateTime="2019-03-22T09:29:20" maxSheetId="2" userName="Шипицына Екатерина Васильевна" r:id="rId24">
    <sheetIdMap count="1">
      <sheetId val="1"/>
    </sheetIdMap>
  </header>
  <header guid="{C5C54EEE-D689-465B-96CB-A028A02D88EC}" dateTime="2019-03-22T15:39:59" maxSheetId="2" userName="Шипицына Екатерина Васильевна" r:id="rId25" minRId="128" maxRId="129">
    <sheetIdMap count="1">
      <sheetId val="1"/>
    </sheetIdMap>
  </header>
  <header guid="{CED97ED6-8850-465E-B5F9-135743F64CBD}" dateTime="2019-03-22T15:57:01" maxSheetId="2" userName="Гудкова Ирина Витальевна" r:id="rId26" minRId="130" maxRId="131">
    <sheetIdMap count="1">
      <sheetId val="1"/>
    </sheetIdMap>
  </header>
  <header guid="{6DB86DD1-2965-4891-9083-66E80F5FE84A}" dateTime="2019-03-22T16:00:23" maxSheetId="2" userName="Морозова Анна Александровна" r:id="rId27" minRId="132">
    <sheetIdMap count="1">
      <sheetId val="1"/>
    </sheetIdMap>
  </header>
  <header guid="{7971037E-6F10-41DD-AB73-279132A9B0CD}" dateTime="2019-03-22T16:04:16" maxSheetId="2" userName="Шаповалова Людмила Николаевна" r:id="rId28" minRId="133" maxRId="140">
    <sheetIdMap count="1">
      <sheetId val="1"/>
    </sheetIdMap>
  </header>
  <header guid="{3D6892CF-FFE8-4A5C-875F-5D6B4A655B46}" dateTime="2019-03-22T16:04:27" maxSheetId="2" userName="Куленко Марина  Николаевна" r:id="rId29" minRId="141" maxRId="150">
    <sheetIdMap count="1">
      <sheetId val="1"/>
    </sheetIdMap>
  </header>
  <header guid="{60047086-7123-4C6A-90AB-A4D8A8D8C448}" dateTime="2019-03-22T16:06:10" maxSheetId="2" userName="Шаповалова Людмила Николаевна" r:id="rId30">
    <sheetIdMap count="1">
      <sheetId val="1"/>
    </sheetIdMap>
  </header>
  <header guid="{9D4C95C3-CFD2-49E1-8A06-9ACA334D97BD}" dateTime="2019-03-22T16:17:31" maxSheetId="2" userName="Шипицына Екатерина Васильевна" r:id="rId31" minRId="152">
    <sheetIdMap count="1">
      <sheetId val="1"/>
    </sheetIdMap>
  </header>
  <header guid="{AEF9A5F6-D281-41BB-B1B8-3512BE6A7CD7}" dateTime="2019-03-22T16:18:16" maxSheetId="2" userName="Куленко Марина  Николаевна" r:id="rId32" minRId="153" maxRId="156">
    <sheetIdMap count="1">
      <sheetId val="1"/>
    </sheetIdMap>
  </header>
  <header guid="{1DCE8B45-489A-4864-9AEB-BF42D5AB5918}" dateTime="2019-03-22T16:19:03" maxSheetId="2" userName="Шипицына Екатерина Васильевна" r:id="rId33" minRId="157" maxRId="158">
    <sheetIdMap count="1">
      <sheetId val="1"/>
    </sheetIdMap>
  </header>
  <header guid="{9B4ECB72-61FF-495A-AADC-203E1EB6B0C2}" dateTime="2019-03-22T16:20:19" maxSheetId="2" userName="Куленко Марина  Николаевна" r:id="rId34" minRId="159" maxRId="162">
    <sheetIdMap count="1">
      <sheetId val="1"/>
    </sheetIdMap>
  </header>
  <header guid="{D3A25889-216D-4353-AAEC-91476042CCD9}" dateTime="2019-03-22T16:21:25" maxSheetId="2" userName="Куленко Марина  Николаевна" r:id="rId35" minRId="163" maxRId="164">
    <sheetIdMap count="1">
      <sheetId val="1"/>
    </sheetIdMap>
  </header>
  <header guid="{DE934AEB-51C2-41C6-9BED-9A77B117EEC6}" dateTime="2019-03-22T16:26:40" maxSheetId="2" userName="Шипицына Екатерина Васильевна" r:id="rId36" minRId="165" maxRId="166">
    <sheetIdMap count="1">
      <sheetId val="1"/>
    </sheetIdMap>
  </header>
  <header guid="{A262975E-384B-4B42-961B-F087C991B6CC}" dateTime="2019-03-22T16:32:20" maxSheetId="2" userName="Шипицына Екатерина Васильевна" r:id="rId37" minRId="168">
    <sheetIdMap count="1">
      <sheetId val="1"/>
    </sheetIdMap>
  </header>
  <header guid="{01D875E9-5755-4B20-8854-5DFC8147BF51}" dateTime="2019-03-22T17:55:46" maxSheetId="2" userName="Шипицына Екатерина Васильевна" r:id="rId38">
    <sheetIdMap count="1">
      <sheetId val="1"/>
    </sheetIdMap>
  </header>
  <header guid="{F00370CA-48F0-4C96-B291-668D08730933}" dateTime="2019-03-22T21:19:10" maxSheetId="2" userName="Карелина Наталья Игоревна" r:id="rId39" minRId="171" maxRId="177">
    <sheetIdMap count="1">
      <sheetId val="1"/>
    </sheetIdMap>
  </header>
  <header guid="{D0E62D89-0C47-4296-B2FA-1F3FBCB3350C}" dateTime="2019-03-22T21:20:29" maxSheetId="2" userName="Карелина Наталья Игоревна" r:id="rId40" minRId="178">
    <sheetIdMap count="1">
      <sheetId val="1"/>
    </sheetIdMap>
  </header>
  <header guid="{86A54E56-67E4-4AA6-B4F4-BDE3D992733B}" dateTime="2019-03-25T10:15:42" maxSheetId="2" userName="Шипицына Екатерина Васильевна" r:id="rId41">
    <sheetIdMap count="1">
      <sheetId val="1"/>
    </sheetIdMap>
  </header>
  <header guid="{7D1C3C49-41FA-48D9-95BF-1F3B550F5096}" dateTime="2019-03-27T10:08:11" maxSheetId="2" userName="Шипицына Екатерина Васильевна" r:id="rId42" minRId="180" maxRId="207">
    <sheetIdMap count="1">
      <sheetId val="1"/>
    </sheetIdMap>
  </header>
  <header guid="{C9ABBDA5-7ED8-46DF-9EFD-633FEAAC0486}" dateTime="2019-03-27T11:30:09" maxSheetId="2" userName="Шипицына Екатерина Васильевна" r:id="rId43">
    <sheetIdMap count="1">
      <sheetId val="1"/>
    </sheetIdMap>
  </header>
  <header guid="{EE80799F-C41E-4728-8BEC-EFA6A02E500D}" dateTime="2019-03-27T12:30:21" maxSheetId="2" userName="Шипицына Екатерина Васильевна" r:id="rId44">
    <sheetIdMap count="1">
      <sheetId val="1"/>
    </sheetIdMap>
  </header>
  <header guid="{B738835B-6577-4C55-9D76-B59F6C0FEA26}" dateTime="2019-04-10T09:58:27" maxSheetId="2" userName="Шипицына Екатерина Васильевна" r:id="rId45">
    <sheetIdMap count="1">
      <sheetId val="1"/>
    </sheetIdMap>
  </header>
  <header guid="{3B0E862E-1370-4AA9-9282-AB1AFDBD3648}" dateTime="2019-04-10T10:15:47" maxSheetId="2" userName="Шипицына Екатерина Васильевна" r:id="rId46">
    <sheetIdMap count="1">
      <sheetId val="1"/>
    </sheetIdMap>
  </header>
  <header guid="{6162966D-B20A-40DD-B78F-EFA9AD17AB6D}" dateTime="2019-04-17T12:49:38" maxSheetId="2" userName="Шипицына Екатерина Васильевна" r:id="rId47" minRId="21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 numFmtId="4">
    <nc r="C9">
      <v>0</v>
    </nc>
  </rcc>
  <rcc rId="68" sId="1" numFmtId="4">
    <nc r="I9">
      <v>16294.02</v>
    </nc>
  </rcc>
  <rcc rId="69" sId="1" numFmtId="4">
    <nc r="H9">
      <v>24292.43</v>
    </nc>
  </rcc>
  <rcc rId="70" sId="1" numFmtId="4">
    <nc r="G9">
      <v>0</v>
    </nc>
  </rcc>
  <rcc rId="71" sId="1" numFmtId="4">
    <nc r="D9">
      <v>24457.8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 numFmtId="4">
    <nc r="D15">
      <v>1397.31</v>
    </nc>
  </rcc>
  <rcc rId="73" sId="1" numFmtId="4">
    <nc r="I15">
      <v>829.54</v>
    </nc>
  </rcc>
  <rcc rId="74" sId="1" numFmtId="4">
    <nc r="H15">
      <v>1381.65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" sId="1" numFmtId="4">
    <nc r="G20">
      <v>0</v>
    </nc>
  </rcc>
  <rcc rId="76" sId="1" numFmtId="4">
    <nc r="C20">
      <v>0</v>
    </nc>
  </rcc>
  <rcc rId="77" sId="1" numFmtId="4">
    <nc r="I20">
      <v>2266.96</v>
    </nc>
  </rcc>
  <rcc rId="78" sId="1" numFmtId="4">
    <nc r="H20">
      <v>3456.39</v>
    </nc>
  </rcc>
  <rcc rId="79" sId="1" numFmtId="4">
    <nc r="D20">
      <v>2480.9899999999998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" sId="1" numFmtId="4">
    <oc r="D20">
      <v>2480.9899999999998</v>
    </oc>
    <nc r="D20">
      <v>3480.99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:I18">
    <dxf>
      <fill>
        <patternFill patternType="solid">
          <bgColor theme="7" tint="0.79998168889431442"/>
        </patternFill>
      </fill>
    </dxf>
  </rfmt>
  <rfmt sheetId="1" sqref="A18:I18">
    <dxf>
      <fill>
        <patternFill>
          <bgColor rgb="FFFFFF0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 numFmtId="4">
    <oc r="I15">
      <v>829.54</v>
    </oc>
    <nc r="I15">
      <v>829.84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>
    <oc r="C59">
      <f>C55-C7</f>
    </oc>
    <nc r="C59">
      <f>C55</f>
    </nc>
  </rcc>
  <rcc rId="83" sId="1">
    <oc r="G59">
      <f>G55-G7</f>
    </oc>
    <nc r="G59">
      <f>G55</f>
    </nc>
  </rcc>
  <rdn rId="0" localSheetId="1" customView="1" name="Z_446A9943_B8EE_4067_A852_03F369A4A509_.wvu.PrintTitles" hidden="1" oldHidden="1">
    <formula>Лист3!$4:$6</formula>
  </rdn>
  <rcv guid="{446A9943-B8EE-4067-A852-03F369A4A509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" sId="1" numFmtId="4">
    <nc r="D10">
      <v>36877.800000000003</v>
    </nc>
  </rcc>
  <rcc rId="86" sId="1" numFmtId="4">
    <nc r="H10">
      <v>36877.800000000003</v>
    </nc>
  </rcc>
  <rdn rId="0" localSheetId="1" customView="1" name="Z_715967AA_8987_4C6E_92E1_D61037E88BDE_.wvu.PrintTitles" hidden="1" oldHidden="1">
    <formula>Лист3!$4:$6</formula>
  </rdn>
  <rcv guid="{715967AA-8987-4C6E-92E1-D61037E88BDE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1" numFmtId="4">
    <nc r="I12">
      <v>42</v>
    </nc>
  </rcc>
  <rcc rId="89" sId="1" numFmtId="4">
    <nc r="I13">
      <v>205.34</v>
    </nc>
  </rcc>
  <rcc rId="90" sId="1" numFmtId="4">
    <nc r="I14">
      <v>207.5</v>
    </nc>
  </rcc>
  <rcc rId="91" sId="1" numFmtId="4">
    <nc r="I19">
      <v>142.1</v>
    </nc>
  </rcc>
  <rcc rId="92" sId="1">
    <oc r="A18" t="inlineStr">
      <is>
        <t>Организация отдыха детей в лагерях с дневным пребыванием детей в каникулярное время</t>
      </is>
    </oc>
    <nc r="A18" t="inlineStr">
      <is>
        <t>Создание условий, ориентирующих граждан на здоровый образ жизни, в том числе на занятия физической культурой и массовым спортом</t>
      </is>
    </nc>
  </rcc>
  <rcc rId="93" sId="1" numFmtId="4">
    <nc r="I18">
      <v>174.06</v>
    </nc>
  </rcc>
  <rfmt sheetId="1" sqref="A18:I18">
    <dxf>
      <fill>
        <patternFill patternType="none">
          <bgColor auto="1"/>
        </patternFill>
      </fill>
    </dxf>
  </rfmt>
  <rdn rId="0" localSheetId="1" customView="1" name="Z_DB53E2C7_7B2C_4A18_9834_CAA18DF1C8F2_.wvu.PrintTitles" hidden="1" oldHidden="1">
    <formula>Лист3!$4:$6</formula>
  </rdn>
  <rcv guid="{DB53E2C7-7B2C-4A18-9834-CAA18DF1C8F2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" sId="1" numFmtId="4">
    <nc r="I22">
      <v>2236.12</v>
    </nc>
  </rcc>
  <rdn rId="0" localSheetId="1" customView="1" name="Z_2AF90743_979C_4595_B2C8_14F3BA0FCC83_.wvu.PrintTitles" hidden="1" oldHidden="1">
    <formula>Лист3!$4:$6</formula>
  </rdn>
  <rcv guid="{2AF90743-979C-4595-B2C8-14F3BA0FCC8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I26">
      <v>28676.639999999999</v>
    </nc>
  </rcc>
  <rcc rId="2" sId="1" numFmtId="4">
    <nc r="C26">
      <v>0</v>
    </nc>
  </rcc>
  <rcc rId="3" sId="1" numFmtId="4">
    <nc r="D26">
      <v>86030</v>
    </nc>
  </rcc>
  <rcc rId="4" sId="1" numFmtId="4">
    <nc r="G26">
      <v>0</v>
    </nc>
  </rcc>
  <rcc rId="5" sId="1" numFmtId="4">
    <nc r="H26">
      <v>86029.92</v>
    </nc>
  </rcc>
  <rcc rId="6" sId="1" numFmtId="4">
    <nc r="C27">
      <v>0</v>
    </nc>
  </rcc>
  <rcc rId="7" sId="1" numFmtId="4">
    <nc r="D27">
      <v>10605.3</v>
    </nc>
  </rcc>
  <rcc rId="8" sId="1" numFmtId="4">
    <nc r="G27">
      <v>0</v>
    </nc>
  </rcc>
  <rcc rId="9" sId="1" numFmtId="4">
    <nc r="H27">
      <v>10605.27</v>
    </nc>
  </rcc>
  <rcc rId="10" sId="1" numFmtId="4">
    <nc r="I27">
      <v>1178.3599999999999</v>
    </nc>
  </rcc>
  <rcc rId="11" sId="1" numFmtId="4">
    <nc r="C28">
      <v>0</v>
    </nc>
  </rcc>
  <rcc rId="12" sId="1">
    <nc r="D28">
      <f>71753+98838.8</f>
    </nc>
  </rcc>
  <rcc rId="13" sId="1" numFmtId="4">
    <nc r="G28">
      <v>0</v>
    </nc>
  </rcc>
  <rcc rId="14" sId="1">
    <nc r="H28">
      <f>71753+98836.65</f>
    </nc>
  </rcc>
  <rcc rId="15" sId="1">
    <nc r="I28">
      <f>5201.93+3776.49</f>
    </nc>
  </rcc>
  <rcc rId="16" sId="1" numFmtId="4">
    <nc r="C30">
      <v>15162.62</v>
    </nc>
  </rcc>
  <rcc rId="17" sId="1" numFmtId="4">
    <nc r="G30">
      <v>15162.62</v>
    </nc>
  </rcc>
  <rcc rId="18" sId="1" numFmtId="4">
    <nc r="I30">
      <f>1049.82+5615.78</f>
    </nc>
  </rcc>
  <rcc rId="19" sId="1">
    <nc r="D30">
      <f>35379.44+8569.7</f>
    </nc>
  </rcc>
  <rcc rId="20" sId="1" numFmtId="4">
    <nc r="H30">
      <f>8569.7+35379.44</f>
    </nc>
  </rcc>
  <rdn rId="0" localSheetId="1" customView="1" name="Z_11D26A4D_5921_439C_A276_77F7427F0082_.wvu.PrintTitles" hidden="1" oldHidden="1">
    <formula>Лист3!$4:$6</formula>
  </rdn>
  <rcv guid="{11D26A4D-5921-439C-A276-77F7427F0082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" sId="1" numFmtId="4">
    <nc r="C22">
      <v>0</v>
    </nc>
  </rcc>
  <rcc rId="98" sId="1" numFmtId="4">
    <nc r="D22">
      <v>0</v>
    </nc>
  </rcc>
  <rcc rId="99" sId="1" numFmtId="4">
    <nc r="G22">
      <v>0</v>
    </nc>
  </rcc>
  <rcc rId="100" sId="1" numFmtId="4">
    <nc r="H22">
      <v>0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:XFD53">
    <dxf>
      <fill>
        <patternFill>
          <bgColor rgb="FFFFFF00"/>
        </patternFill>
      </fill>
    </dxf>
  </rfmt>
  <rcc rId="101" sId="1">
    <nc r="D45">
      <f>121173.06+35737.54</f>
    </nc>
  </rcc>
  <rcc rId="102" sId="1" numFmtId="4">
    <oc r="E45">
      <v>8258.5</v>
    </oc>
    <nc r="E45">
      <f>7023.71+1234.79</f>
    </nc>
  </rcc>
  <rcc rId="103" sId="1" odxf="1" dxf="1">
    <nc r="H45">
      <f>121173.06+35737.54</f>
    </nc>
    <odxf>
      <font>
        <sz val="12"/>
        <color auto="1"/>
        <name val="Times New Roman"/>
        <scheme val="none"/>
      </font>
      <alignment horizontal="general" readingOrder="0"/>
    </odxf>
    <ndxf>
      <font>
        <sz val="12"/>
        <color auto="1"/>
        <name val="Times New Roman"/>
        <scheme val="none"/>
      </font>
      <alignment horizontal="right" readingOrder="0"/>
    </ndxf>
  </rcc>
  <rcc rId="104" sId="1" odxf="1" dxf="1">
    <nc r="I45">
      <f>7023.71+1234.79</f>
    </nc>
    <odxf>
      <font>
        <sz val="12"/>
        <color auto="1"/>
        <name val="Times New Roman"/>
        <scheme val="none"/>
      </font>
    </odxf>
    <ndxf>
      <font>
        <sz val="12"/>
        <color auto="1"/>
        <name val="Times New Roman"/>
        <scheme val="none"/>
      </font>
    </ndxf>
  </rcc>
  <rfmt sheetId="1" sqref="A44:XFD45">
    <dxf>
      <fill>
        <patternFill patternType="none">
          <bgColor auto="1"/>
        </patternFill>
      </fill>
    </dxf>
  </rfmt>
  <rdn rId="0" localSheetId="1" customView="1" name="Z_7D8940B9_B4EC_48BB_AF68_E0C16AC8BD93_.wvu.PrintTitles" hidden="1" oldHidden="1">
    <formula>Лист3!$4:$6</formula>
  </rdn>
  <rcv guid="{7D8940B9-B4EC-48BB-AF68-E0C16AC8BD9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" sId="1">
    <nc r="D52">
      <v>33820</v>
    </nc>
  </rcc>
  <rfmt sheetId="1" sqref="D47:D53">
    <dxf>
      <numFmt numFmtId="4" formatCode="#,##0.00"/>
    </dxf>
  </rfmt>
  <rcc rId="107" sId="1" numFmtId="4">
    <nc r="D53">
      <v>1023.06</v>
    </nc>
  </rcc>
  <rfmt sheetId="1" sqref="D53" start="0" length="2147483647">
    <dxf>
      <font>
        <color rgb="FFFF0000"/>
      </font>
    </dxf>
  </rfmt>
  <rcc rId="108" sId="1" odxf="1" dxf="1" numFmtId="4">
    <nc r="H52">
      <v>33820</v>
    </nc>
    <odxf>
      <numFmt numFmtId="0" formatCode="General"/>
    </odxf>
    <ndxf>
      <numFmt numFmtId="4" formatCode="#,##0.00"/>
    </ndxf>
  </rcc>
  <rcc rId="109" sId="1" odxf="1" dxf="1" numFmtId="4">
    <nc r="H53">
      <v>1023.06</v>
    </nc>
    <odxf>
      <font>
        <sz val="12"/>
        <name val="Times New Roman"/>
        <scheme val="none"/>
      </font>
      <numFmt numFmtId="0" formatCode="General"/>
    </odxf>
    <ndxf>
      <font>
        <sz val="12"/>
        <color rgb="FFFF0000"/>
        <name val="Times New Roman"/>
        <scheme val="none"/>
      </font>
      <numFmt numFmtId="4" formatCode="#,##0.00"/>
    </ndxf>
  </rcc>
  <rcc rId="110" sId="1" odxf="1" dxf="1" numFmtId="4">
    <nc r="I52">
      <v>4180</v>
    </nc>
    <odxf>
      <numFmt numFmtId="0" formatCode="General"/>
      <alignment horizontal="justify" readingOrder="0"/>
    </odxf>
    <ndxf>
      <numFmt numFmtId="4" formatCode="#,##0.00"/>
      <alignment horizontal="right" readingOrder="0"/>
    </ndxf>
  </rcc>
  <rcc rId="111" sId="1" odxf="1" dxf="1">
    <nc r="I53">
      <v>126.45</v>
    </nc>
    <odxf>
      <alignment horizontal="justify" readingOrder="0"/>
    </odxf>
    <ndxf>
      <alignment horizontal="right" readingOrder="0"/>
    </ndxf>
  </rcc>
  <rfmt sheetId="1" sqref="I53" start="0" length="2147483647">
    <dxf>
      <font>
        <color rgb="FFFF0000"/>
      </font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 numFmtId="4">
    <nc r="D49">
      <v>4450</v>
    </nc>
  </rcc>
  <rcc rId="113" sId="1" numFmtId="4">
    <nc r="H49">
      <v>1016.38</v>
    </nc>
  </rcc>
  <rcc rId="114" sId="1" numFmtId="4">
    <nc r="I49">
      <v>125.62</v>
    </nc>
  </rcc>
  <rfmt sheetId="1" sqref="A49:I49">
    <dxf>
      <fill>
        <patternFill patternType="none">
          <bgColor auto="1"/>
        </patternFill>
      </fill>
    </dxf>
  </rfmt>
  <rfmt sheetId="1" sqref="A52:XFD53">
    <dxf>
      <fill>
        <patternFill patternType="none">
          <bgColor auto="1"/>
        </patternFill>
      </fill>
    </dxf>
  </rfmt>
  <rfmt sheetId="1" sqref="A49:XFD49">
    <dxf>
      <fill>
        <patternFill patternType="none">
          <bgColor auto="1"/>
        </patternFill>
      </fill>
    </dxf>
  </rfmt>
  <rcc rId="115" sId="1" numFmtId="4">
    <nc r="I47">
      <v>136485.60999999999</v>
    </nc>
  </rcc>
  <rfmt sheetId="1" sqref="I47" start="0" length="2147483647">
    <dxf>
      <font>
        <color rgb="FFFF0000"/>
      </font>
    </dxf>
  </rfmt>
  <rcc rId="116" sId="1" numFmtId="4">
    <nc r="D47">
      <v>1108033.81</v>
    </nc>
  </rcc>
  <rcc rId="117" sId="1" numFmtId="4">
    <nc r="H47">
      <v>1104292.6100000001</v>
    </nc>
  </rcc>
  <rfmt sheetId="1" sqref="A47:XFD47">
    <dxf>
      <fill>
        <patternFill patternType="none">
          <bgColor auto="1"/>
        </patternFill>
      </fill>
    </dxf>
  </rfmt>
  <rcc rId="118" sId="1" numFmtId="4">
    <nc r="D50">
      <v>312845.09999999998</v>
    </nc>
  </rcc>
  <rcc rId="119" sId="1">
    <nc r="H50">
      <v>312152.88</v>
    </nc>
  </rcc>
  <rfmt sheetId="1" sqref="H50" start="0" length="2147483647">
    <dxf>
      <font>
        <color rgb="FFFF0000"/>
      </font>
    </dxf>
  </rfmt>
  <rcc rId="120" sId="1">
    <nc r="I50">
      <v>38580.69</v>
    </nc>
  </rcc>
  <rfmt sheetId="1" sqref="A50:XFD50">
    <dxf>
      <fill>
        <patternFill patternType="none">
          <bgColor auto="1"/>
        </patternFill>
      </fill>
    </dxf>
  </rfmt>
  <rcc rId="121" sId="1" numFmtId="4">
    <nc r="D51">
      <v>24988.36</v>
    </nc>
  </rcc>
  <rcc rId="122" sId="1">
    <nc r="H51">
      <v>24690.54</v>
    </nc>
  </rcc>
  <rcc rId="123" sId="1">
    <nc r="I51">
      <v>3051.64</v>
    </nc>
  </rcc>
  <rfmt sheetId="1" sqref="A51:XFD51">
    <dxf>
      <fill>
        <patternFill patternType="none">
          <bgColor auto="1"/>
        </patternFill>
      </fill>
    </dxf>
  </rfmt>
  <rcc rId="124" sId="1" numFmtId="4">
    <nc r="D48">
      <v>9273.17</v>
    </nc>
  </rcc>
  <rcc rId="125" sId="1" numFmtId="4">
    <nc r="H48">
      <v>8871.23</v>
    </nc>
  </rcc>
  <rcc rId="126" sId="1" numFmtId="4">
    <nc r="I48">
      <v>1096.44</v>
    </nc>
  </rcc>
  <rfmt sheetId="1" sqref="A48:XFD48">
    <dxf>
      <fill>
        <patternFill patternType="none">
          <bgColor auto="1"/>
        </patternFill>
      </fill>
    </dxf>
  </rfmt>
  <rfmt sheetId="1" sqref="A46:XFD46">
    <dxf>
      <fill>
        <patternFill patternType="none">
          <bgColor auto="1"/>
        </patternFill>
      </fill>
    </dxf>
  </rfmt>
  <rfmt sheetId="1" sqref="I47" start="0" length="2147483647">
    <dxf>
      <font>
        <color auto="1"/>
      </font>
    </dxf>
  </rfmt>
  <rfmt sheetId="1" sqref="H48">
    <dxf>
      <alignment horizontal="right" readingOrder="0"/>
    </dxf>
  </rfmt>
  <rfmt sheetId="1" sqref="H49:H53">
    <dxf>
      <alignment horizontal="right" readingOrder="0"/>
    </dxf>
  </rfmt>
  <rfmt sheetId="1" sqref="D50:D53">
    <dxf>
      <alignment horizontal="right" readingOrder="0"/>
    </dxf>
  </rfmt>
  <rfmt sheetId="1" sqref="H50:H53">
    <dxf>
      <numFmt numFmtId="4" formatCode="#,##0.00"/>
    </dxf>
  </rfmt>
  <rfmt sheetId="1" sqref="I50:I53">
    <dxf>
      <alignment horizontal="right" readingOrder="0"/>
    </dxf>
  </rfmt>
  <rfmt sheetId="1" sqref="I50:I53">
    <dxf>
      <numFmt numFmtId="4" formatCode="#,##0.00"/>
    </dxf>
  </rfmt>
  <rfmt sheetId="1" sqref="H50" start="0" length="2147483647">
    <dxf>
      <font>
        <color auto="1"/>
      </font>
    </dxf>
  </rfmt>
  <rfmt sheetId="1" sqref="D53:I53" start="0" length="2147483647">
    <dxf>
      <font>
        <color auto="1"/>
      </font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Лист3!$4:$6</formula>
    <oldFormula>Лист3!$4:$6</oldFormula>
  </rdn>
  <rcv guid="{446A9943-B8EE-4067-A852-03F369A4A509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1" numFmtId="4">
    <oc r="C55">
      <v>18217.5</v>
    </oc>
    <nc r="C55">
      <f>18217.5-264.9</f>
    </nc>
  </rcc>
  <rcc rId="129" sId="1" numFmtId="4">
    <oc r="G55">
      <v>18217.5</v>
    </oc>
    <nc r="G55">
      <f>18217.5-264.9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" sId="1" numFmtId="4">
    <oc r="D22">
      <v>0</v>
    </oc>
    <nc r="D22">
      <v>20125.09</v>
    </nc>
  </rcc>
  <rcc rId="131" sId="1" numFmtId="4">
    <oc r="H22">
      <v>0</v>
    </oc>
    <nc r="H22">
      <v>20125.09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" sId="1" numFmtId="4">
    <oc r="D24">
      <v>78110.8</v>
    </oc>
    <nc r="D24">
      <v>73110.8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" sId="1">
    <oc r="B46">
      <f>SUM(C46:E46)</f>
    </oc>
    <nc r="B46">
      <f>SUM(B47:B53)</f>
    </nc>
  </rcc>
  <rcc rId="134" sId="1" odxf="1" dxf="1">
    <oc r="C46">
      <f>SUM(C47:C53)</f>
    </oc>
    <nc r="C46">
      <f>SUM(C47:C53)</f>
    </nc>
    <odxf>
      <font>
        <sz val="12"/>
        <name val="Times New Roman"/>
        <scheme val="none"/>
      </font>
      <alignment horizontal="right" wrapText="1" readingOrder="0"/>
    </odxf>
    <ndxf>
      <font>
        <sz val="12"/>
        <color auto="1"/>
        <name val="Times New Roman"/>
        <scheme val="none"/>
      </font>
      <alignment horizontal="general" wrapText="0" readingOrder="0"/>
    </ndxf>
  </rcc>
  <rcc rId="135" sId="1" odxf="1" dxf="1">
    <oc r="D46">
      <f>SUM(D47:D53)</f>
    </oc>
    <nc r="D46">
      <f>SUM(D47:D53)</f>
    </nc>
    <odxf>
      <font>
        <sz val="12"/>
        <name val="Times New Roman"/>
        <scheme val="none"/>
      </font>
      <alignment horizontal="right" wrapText="1" readingOrder="0"/>
    </odxf>
    <ndxf>
      <font>
        <sz val="12"/>
        <color auto="1"/>
        <name val="Times New Roman"/>
        <scheme val="none"/>
      </font>
      <alignment horizontal="general" wrapText="0" readingOrder="0"/>
    </ndxf>
  </rcc>
  <rcc rId="136" sId="1" odxf="1" dxf="1">
    <oc r="E46">
      <f>SUM(E47:E53)</f>
    </oc>
    <nc r="E46">
      <f>SUM(E47:E53)</f>
    </nc>
    <odxf>
      <font>
        <sz val="12"/>
        <name val="Times New Roman"/>
        <scheme val="none"/>
      </font>
      <alignment horizontal="right" wrapText="1" readingOrder="0"/>
    </odxf>
    <ndxf>
      <font>
        <sz val="12"/>
        <color auto="1"/>
        <name val="Times New Roman"/>
        <scheme val="none"/>
      </font>
      <alignment horizontal="general" wrapText="0" readingOrder="0"/>
    </ndxf>
  </rcc>
  <rcc rId="137" sId="1" odxf="1" dxf="1">
    <oc r="F46">
      <f>SUM(G46:I46)</f>
    </oc>
    <nc r="F46">
      <f>SUM(F47:F53)</f>
    </nc>
    <odxf>
      <font>
        <sz val="12"/>
        <name val="Times New Roman"/>
        <scheme val="none"/>
      </font>
      <alignment horizontal="right" readingOrder="0"/>
    </odxf>
    <ndxf>
      <font>
        <sz val="12"/>
        <color auto="1"/>
        <name val="Times New Roman"/>
        <scheme val="none"/>
      </font>
      <alignment horizontal="general" readingOrder="0"/>
    </ndxf>
  </rcc>
  <rcc rId="138" sId="1" odxf="1" dxf="1">
    <oc r="G46">
      <f>SUM(G47:G49)</f>
    </oc>
    <nc r="G46">
      <f>SUM(G47:G53)</f>
    </nc>
    <odxf>
      <font>
        <sz val="12"/>
        <name val="Times New Roman"/>
        <scheme val="none"/>
      </font>
      <alignment horizontal="right" wrapText="1" readingOrder="0"/>
    </odxf>
    <ndxf>
      <font>
        <sz val="12"/>
        <color auto="1"/>
        <name val="Times New Roman"/>
        <scheme val="none"/>
      </font>
      <alignment horizontal="general" wrapText="0" readingOrder="0"/>
    </ndxf>
  </rcc>
  <rcc rId="139" sId="1" odxf="1" dxf="1">
    <oc r="H46">
      <f>SUM(H47:H49)</f>
    </oc>
    <nc r="H46">
      <f>SUM(H47:H53)</f>
    </nc>
    <ndxf>
      <font>
        <sz val="12"/>
        <color auto="1"/>
        <name val="Times New Roman"/>
        <scheme val="none"/>
      </font>
      <alignment horizontal="general" wrapText="0" readingOrder="0"/>
    </ndxf>
  </rcc>
  <rcc rId="140" sId="1" odxf="1" dxf="1">
    <oc r="I46">
      <f>SUM(I47:I49)</f>
    </oc>
    <nc r="I46">
      <f>SUM(I47:I53)</f>
    </nc>
    <odxf>
      <font>
        <sz val="12"/>
        <name val="Times New Roman"/>
        <scheme val="none"/>
      </font>
      <alignment horizontal="right" wrapText="1" readingOrder="0"/>
    </odxf>
    <ndxf>
      <font>
        <sz val="12"/>
        <color auto="1"/>
        <name val="Times New Roman"/>
        <scheme val="none"/>
      </font>
      <alignment horizontal="general" wrapText="0" readingOrder="0"/>
    </ndxf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" sId="1" numFmtId="4">
    <nc r="C12">
      <v>180</v>
    </nc>
  </rcc>
  <rcc rId="142" sId="1" numFmtId="4">
    <nc r="D12">
      <v>420</v>
    </nc>
  </rcc>
  <rcc rId="143" sId="1" numFmtId="4">
    <nc r="G12">
      <v>180</v>
    </nc>
  </rcc>
  <rcc rId="144" sId="1" numFmtId="4">
    <nc r="H12">
      <v>419.99</v>
    </nc>
  </rcc>
  <rcc rId="145" sId="1" numFmtId="4">
    <nc r="D13">
      <v>1163.5999999999999</v>
    </nc>
  </rcc>
  <rcc rId="146" sId="1" numFmtId="4">
    <nc r="H13">
      <v>1163.5999999999999</v>
    </nc>
  </rcc>
  <rcc rId="147" sId="1" numFmtId="4">
    <nc r="H14">
      <v>431.21</v>
    </nc>
  </rcc>
  <rcc rId="148" sId="1" numFmtId="4">
    <nc r="D14">
      <v>431.21</v>
    </nc>
  </rcc>
  <rcc rId="149" sId="1" numFmtId="4">
    <nc r="C14">
      <v>84.9</v>
    </nc>
  </rcc>
  <rcc rId="150" sId="1" numFmtId="4">
    <nc r="G14">
      <v>84.9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 numFmtId="4">
    <nc r="C24">
      <v>0</v>
    </nc>
  </rcc>
  <rcc rId="23" sId="1" numFmtId="4">
    <nc r="G24">
      <v>0</v>
    </nc>
  </rcc>
  <rcc rId="24" sId="1" numFmtId="4">
    <nc r="D24">
      <v>78110.8</v>
    </nc>
  </rcc>
  <rcc rId="25" sId="1" numFmtId="4">
    <nc r="H24">
      <v>73047.55</v>
    </nc>
  </rcc>
  <rcc rId="26" sId="1" numFmtId="4">
    <nc r="I24">
      <v>3844.61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D8940B9-B4EC-48BB-AF68-E0C16AC8BD93}" action="delete"/>
  <rdn rId="0" localSheetId="1" customView="1" name="Z_7D8940B9_B4EC_48BB_AF68_E0C16AC8BD93_.wvu.PrintTitles" hidden="1" oldHidden="1">
    <formula>Лист3!$4:$6</formula>
    <oldFormula>Лист3!$4:$6</oldFormula>
  </rdn>
  <rcv guid="{7D8940B9-B4EC-48BB-AF68-E0C16AC8BD93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" sId="1" numFmtId="4">
    <nc r="I38">
      <v>106.7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" sId="1">
    <oc r="D14">
      <v>431.21</v>
    </oc>
    <nc r="D14">
      <f>431.21+659.7</f>
    </nc>
  </rcc>
  <rcc rId="154" sId="1">
    <oc r="E14">
      <v>207.5</v>
    </oc>
    <nc r="E14">
      <f>91.08+116.42</f>
    </nc>
  </rcc>
  <rcc rId="155" sId="1">
    <oc r="I14">
      <v>207.5</v>
    </oc>
    <nc r="I14">
      <f>91.08+116.42</f>
    </nc>
  </rcc>
  <rcc rId="156" sId="1">
    <oc r="H14">
      <v>431.21</v>
    </oc>
    <nc r="H14">
      <f>431.21+659.7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7" sId="1">
    <oc r="C55">
      <f>18217.5-264.9</f>
    </oc>
    <nc r="C55">
      <f>18217.5</f>
    </nc>
  </rcc>
  <rcc rId="158" sId="1">
    <oc r="G55">
      <f>18217.5-264.9</f>
    </oc>
    <nc r="G55">
      <f>18217.5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" sId="1" numFmtId="4">
    <nc r="D18">
      <v>3307</v>
    </nc>
  </rcc>
  <rcc rId="160" sId="1" numFmtId="4">
    <nc r="H18">
      <v>3307</v>
    </nc>
  </rcc>
  <rcc rId="161" sId="1" numFmtId="4">
    <nc r="D19">
      <v>2700</v>
    </nc>
  </rcc>
  <rcc rId="162" sId="1" numFmtId="4">
    <nc r="H19">
      <v>2700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3" sId="1" numFmtId="4">
    <nc r="D38">
      <v>106.7</v>
    </nc>
  </rcc>
  <rcc rId="164" sId="1" numFmtId="4">
    <nc r="H38">
      <v>106.7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>
    <oc r="A37" t="inlineStr">
      <is>
        <t>Профилактика терроризма и экстремизма в городе Нижневартовске на 2018-2025 годы и на период до 2030 года</t>
      </is>
    </oc>
    <nc r="A37" t="inlineStr">
      <is>
        <t>Муниципальная программа  "Профилактика терроризма и экстремизма в городе Нижневартовске на 2018-2025 годы и на период до 2030 года"</t>
      </is>
    </nc>
  </rcc>
  <rcc rId="166" sId="1">
    <oc r="A39" t="inlineStr">
      <is>
        <t>Развитие малого и среднего предпринимательства на территории города Нижневартовска на 2018-2025 годы и на период до 2030 года</t>
      </is>
    </oc>
    <nc r="A39" t="inlineStr">
      <is>
    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    </is>
    </nc>
  </rcc>
  <rcv guid="{446A9943-B8EE-4067-A852-03F369A4A509}" action="delete"/>
  <rdn rId="0" localSheetId="1" customView="1" name="Z_446A9943_B8EE_4067_A852_03F369A4A509_.wvu.PrintTitles" hidden="1" oldHidden="1">
    <formula>Лист3!$4:$6</formula>
    <oldFormula>Лист3!$4:$6</oldFormula>
  </rdn>
  <rcv guid="{446A9943-B8EE-4067-A852-03F369A4A509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1" numFmtId="4">
    <oc r="H55">
      <v>2542561.39</v>
    </oc>
    <nc r="H55">
      <v>2524343.9</v>
    </nc>
  </rcc>
  <rcv guid="{446A9943-B8EE-4067-A852-03F369A4A509}" action="delete"/>
  <rdn rId="0" localSheetId="1" customView="1" name="Z_446A9943_B8EE_4067_A852_03F369A4A509_.wvu.PrintTitles" hidden="1" oldHidden="1">
    <formula>Лист3!$4:$6</formula>
    <oldFormula>Лист3!$4:$6</oldFormula>
  </rdn>
  <rcv guid="{446A9943-B8EE-4067-A852-03F369A4A509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Лист3!$4:$6</formula>
    <oldFormula>Лист3!$4:$6</oldFormula>
  </rdn>
  <rcv guid="{446A9943-B8EE-4067-A852-03F369A4A509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" sId="1">
    <oc r="A10" t="inlineStr">
      <is>
    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    </is>
    </oc>
    <nc r="A10" t="inlineStr">
      <is>
    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    </is>
    </nc>
  </rcc>
  <rcc rId="172" sId="1">
    <oc r="A16" t="inlineStr">
      <is>
    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    </is>
    </oc>
    <nc r="A16" t="inlineStr">
      <is>
    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    </is>
    </nc>
  </rcc>
  <rcc rId="173" sId="1">
    <oc r="A34" t="inlineStr">
      <is>
        <t>обеспечение функционирования и развития систем видеонаблюдения в сфере общественного порядка</t>
      </is>
    </oc>
    <nc r="A34" t="inlineStr">
      <is>
        <t>Обеспечение функционирования и развития систем видеонаблюдения в сфере общественного порядка</t>
      </is>
    </nc>
  </rcc>
  <rcc rId="174" sId="1">
    <oc r="A35" t="inlineStr">
      <is>
        <t>создание условий для деятельности народных дружин</t>
      </is>
    </oc>
    <nc r="A35" t="inlineStr">
      <is>
        <t>Создание условий для деятельности народных дружин</t>
      </is>
    </nc>
  </rcc>
  <rcc rId="175" sId="1">
    <oc r="A36" t="inlineStr">
      <is>
        <t>Обеспечение функционирования и развития систем видеонаблюдения с целью повышения безопасности дорожного движения, информирования населения"</t>
      </is>
    </oc>
    <nc r="A36" t="inlineStr">
      <is>
        <t>Обеспечение функционирования и развития систем видеонаблюдения с целью повышения безопасности дорожного движения, информирования населения</t>
      </is>
    </nc>
  </rcc>
  <rdn rId="0" localSheetId="1" customView="1" name="Z_6FD14E9B_8484_499E_86D2_80BC1BD8E248_.wvu.PrintTitles" hidden="1" oldHidden="1">
    <formula>'Приложение 7 Делевое софин'!$4:$6</formula>
  </rdn>
  <rcv guid="{6FD14E9B-8484-499E-86D2-80BC1BD8E248}" action="add"/>
  <rsnm rId="177" sheetId="1" oldName="[Приложение 7 Информация по долевому  софинансированию.xlsx]Лист3" newName="[Приложение 7 Информация по долевому  софинансированию.xlsx]Приложение 7 Делевое софин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1">
    <oc r="D7">
      <f>D8+D11+D17+D21+D23+D25+D31+D33+D37+D39+D46</f>
    </oc>
    <nc r="D7">
      <f>D8+D11+D17+D21+D23+D25+D29+D31+D33+D37+D39+D44+D46</f>
    </nc>
  </rcc>
  <rcc rId="28" sId="1">
    <oc r="E7">
      <f>E8+E11+E17+E21+E23+E25+E29+E31+E33+E37+E39+E44+E46</f>
    </oc>
    <nc r="E7">
      <f>E8+E11+E17+E21+E23+E25+E29+E31+E33+E37+E39+E44+E46</f>
    </nc>
  </rcc>
  <rcc rId="29" sId="1">
    <oc r="G7">
      <f>G8+G11+G17+G21+G23+G25+G32+G33+G37+G39+G46</f>
    </oc>
    <nc r="G7">
      <f>G8+G11+G17+G21+G23+G25+G29+G31+G33+G37+G39+G44+G46</f>
    </nc>
  </rcc>
  <rcc rId="30" sId="1">
    <oc r="H7">
      <f>H8+H11+H17+H21+H23+H25+H31+H33+H37+H39+H46</f>
    </oc>
    <nc r="H7">
      <f>H8+H11+H17+H21+H23+H25+H29+H31+H33+H37+H39+H44+H46</f>
    </nc>
  </rcc>
  <rcc rId="31" sId="1">
    <oc r="I7">
      <f>I8+I11+I17+I21+I23+I25+I31+I33+I37+I39+I46</f>
    </oc>
    <nc r="I7">
      <f>I8+I11+I17+I21+I23+I25+I29+I31+I33+I37+I39+I44+I46</f>
    </nc>
  </rcc>
  <rcc rId="32" sId="1">
    <oc r="B7">
      <f>SUM(C7:E7)</f>
    </oc>
    <nc r="B7">
      <f>SUM(C7:E7)</f>
    </nc>
  </rcc>
  <rcc rId="33" sId="1">
    <oc r="F7">
      <f>SUM(G7:I7)</f>
    </oc>
    <nc r="F7">
      <f>G7+H7+I7</f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" sId="1">
    <oc r="A2" t="inlineStr">
      <is>
        <t>Информация по долевому софинансированию программ за 2018 год</t>
      </is>
    </oc>
    <nc r="A2" t="inlineStr">
      <is>
        <t>Информация по долевому софинансированию муниципальных программ за 2018 год</t>
      </is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" sId="1">
    <oc r="A55" t="inlineStr">
      <is>
        <t>контроль</t>
      </is>
    </oc>
    <nc r="A55"/>
  </rcc>
  <rcc rId="181" sId="1">
    <oc r="C55">
      <f>18217.5</f>
    </oc>
    <nc r="C55"/>
  </rcc>
  <rcc rId="182" sId="1" numFmtId="4">
    <oc r="D55">
      <v>2540159.4900000002</v>
    </oc>
    <nc r="D55"/>
  </rcc>
  <rcc rId="183" sId="1" numFmtId="4">
    <oc r="E55">
      <v>269131.25</v>
    </oc>
    <nc r="E55"/>
  </rcc>
  <rcc rId="184" sId="1">
    <oc r="G55">
      <f>18217.5</f>
    </oc>
    <nc r="G55"/>
  </rcc>
  <rcc rId="185" sId="1" numFmtId="4">
    <oc r="H55">
      <v>2524343.9</v>
    </oc>
    <nc r="H55"/>
  </rcc>
  <rcc rId="186" sId="1" numFmtId="4">
    <oc r="I55">
      <v>267234.95</v>
    </oc>
    <nc r="I55"/>
  </rcc>
  <rcc rId="187" sId="1">
    <oc r="A56" t="inlineStr">
      <is>
        <t>частные</t>
      </is>
    </oc>
    <nc r="A56"/>
  </rcc>
  <rcc rId="188" sId="1" numFmtId="4">
    <oc r="D56">
      <v>6516</v>
    </oc>
    <nc r="D56"/>
  </rcc>
  <rcc rId="189" sId="1" numFmtId="4">
    <oc r="H56">
      <v>5949.47</v>
    </oc>
    <nc r="H56"/>
  </rcc>
  <rcc rId="190" sId="1">
    <oc r="A57" t="inlineStr">
      <is>
        <t>питание</t>
      </is>
    </oc>
    <nc r="A57"/>
  </rcc>
  <rcc rId="191" sId="1" numFmtId="4">
    <oc r="D57">
      <v>161334.6</v>
    </oc>
    <nc r="D57"/>
  </rcc>
  <rcc rId="192" sId="1" numFmtId="4">
    <oc r="H57">
      <v>154923.5</v>
    </oc>
    <nc r="H57"/>
  </rcc>
  <rcc rId="193" sId="1">
    <oc r="A58" t="inlineStr">
      <is>
        <t>указы</t>
      </is>
    </oc>
    <nc r="A58"/>
  </rcc>
  <rcc rId="194" sId="1" numFmtId="4">
    <oc r="E58">
      <v>103322.9</v>
    </oc>
    <nc r="E58"/>
  </rcc>
  <rcc rId="195" sId="1" numFmtId="4">
    <oc r="I58">
      <v>103322.9</v>
    </oc>
    <nc r="I58"/>
  </rcc>
  <rcc rId="196" sId="1">
    <oc r="C59">
      <f>C55</f>
    </oc>
    <nc r="C59"/>
  </rcc>
  <rcc rId="197" sId="1">
    <oc r="D59">
      <f>D55-D56-D57</f>
    </oc>
    <nc r="D59"/>
  </rcc>
  <rcc rId="198" sId="1">
    <oc r="E59">
      <f>E55+E58</f>
    </oc>
    <nc r="E59"/>
  </rcc>
  <rcc rId="199" sId="1">
    <oc r="G59">
      <f>G55</f>
    </oc>
    <nc r="G59"/>
  </rcc>
  <rcc rId="200" sId="1">
    <oc r="H59">
      <f>H55-H56-H57</f>
    </oc>
    <nc r="H59"/>
  </rcc>
  <rcc rId="201" sId="1">
    <oc r="I59">
      <f>I55+I58</f>
    </oc>
    <nc r="I59"/>
  </rcc>
  <rcc rId="202" sId="1">
    <oc r="C60">
      <f>C59-C7</f>
    </oc>
    <nc r="C60"/>
  </rcc>
  <rcc rId="203" sId="1">
    <oc r="D60">
      <f>D59-D7</f>
    </oc>
    <nc r="D60"/>
  </rcc>
  <rcc rId="204" sId="1">
    <oc r="E60">
      <f>E59-E7</f>
    </oc>
    <nc r="E60"/>
  </rcc>
  <rcc rId="205" sId="1">
    <oc r="G60">
      <f>G59-G7</f>
    </oc>
    <nc r="G60"/>
  </rcc>
  <rcc rId="206" sId="1">
    <oc r="H60">
      <f>H59-H7</f>
    </oc>
    <nc r="H60"/>
  </rcc>
  <rcc rId="207" sId="1">
    <oc r="I60">
      <f>I59-I7</f>
    </oc>
    <nc r="I60"/>
  </rcc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3" sId="1">
    <oc r="F39">
      <f>SUM(F40:F41)</f>
    </oc>
    <nc r="F39">
      <f>SUM(F40:F43)</f>
    </nc>
  </rcc>
  <rcv guid="{446A9943-B8EE-4067-A852-03F369A4A509}" action="delete"/>
  <rdn rId="0" localSheetId="1" customView="1" name="Z_446A9943_B8EE_4067_A852_03F369A4A509_.wvu.PrintTitles" hidden="1" oldHidden="1">
    <formula>'Приложение 7 Делевое софин'!$4:$6</formula>
    <oldFormula>'Приложение 7 Делевое софин'!$4:$6</oldFormula>
  </rdn>
  <rcv guid="{446A9943-B8EE-4067-A852-03F369A4A509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>
    <oc r="B34">
      <f>SUM(C34:E34)</f>
    </oc>
    <nc r="B34">
      <f>SUM(C34:E34)</f>
    </nc>
  </rcc>
  <rcc rId="35" sId="1" numFmtId="4">
    <nc r="D34">
      <v>1105.5</v>
    </nc>
  </rcc>
  <rcc rId="36" sId="1" numFmtId="4">
    <nc r="H34">
      <v>1105.5</v>
    </nc>
  </rcc>
  <rcc rId="37" sId="1" numFmtId="4">
    <nc r="I34">
      <v>276.39999999999998</v>
    </nc>
  </rcc>
  <rcc rId="38" sId="1" numFmtId="4">
    <nc r="D35">
      <v>437.5</v>
    </nc>
  </rcc>
  <rcc rId="39" sId="1" numFmtId="4">
    <nc r="H35">
      <v>437.5</v>
    </nc>
  </rcc>
  <rcc rId="40" sId="1" numFmtId="4">
    <nc r="I35">
      <v>187.5</v>
    </nc>
  </rcc>
  <rcc rId="41" sId="1" numFmtId="4">
    <nc r="D36">
      <v>5000</v>
    </nc>
  </rcc>
  <rcc rId="42" sId="1" numFmtId="4">
    <nc r="H36">
      <v>4999.99</v>
    </nc>
  </rcc>
  <rcc rId="43" sId="1" numFmtId="4">
    <nc r="I36">
      <v>1250</v>
    </nc>
  </rcc>
  <rdn rId="0" localSheetId="1" customView="1" name="Z_B2947184_91BF_4B98_A23A_9901DB06944A_.wvu.PrintTitles" hidden="1" oldHidden="1">
    <formula>Лист3!$4:$6</formula>
  </rdn>
  <rcv guid="{B2947184-91BF-4B98-A23A-9901DB06944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FC33F4AF_3651_42BF_96EA_5D0DC7946AA2_.wvu.PrintTitles" hidden="1" oldHidden="1">
    <formula>Лист3!$4:$6</formula>
  </rdn>
  <rcv guid="{FC33F4AF-3651-42BF-96EA-5D0DC7946AA2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" sId="1" numFmtId="4">
    <nc r="C16">
      <v>0</v>
    </nc>
  </rcc>
  <rcc rId="47" sId="1">
    <nc r="D16">
      <f>157251.2+46957.8</f>
    </nc>
  </rcc>
  <rcc rId="48" sId="1" numFmtId="4">
    <nc r="G16">
      <v>0</v>
    </nc>
  </rcc>
  <rcc rId="49" sId="1">
    <nc r="H16">
      <f>157251.2+46957.8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" sId="1" numFmtId="4">
    <nc r="D40">
      <v>3553.2</v>
    </nc>
  </rcc>
  <rcc rId="51" sId="1" numFmtId="4">
    <nc r="H40">
      <v>3553.2</v>
    </nc>
  </rcc>
  <rcc rId="52" sId="1" numFmtId="4">
    <nc r="I40">
      <v>187.01</v>
    </nc>
  </rcc>
  <rcc rId="53" sId="1" numFmtId="4">
    <nc r="I41">
      <v>37.14</v>
    </nc>
  </rcc>
  <rcc rId="54" sId="1" numFmtId="4">
    <nc r="D41">
      <v>705.5</v>
    </nc>
  </rcc>
  <rcc rId="55" sId="1" numFmtId="4">
    <nc r="H41">
      <v>705.5</v>
    </nc>
  </rcc>
  <rcc rId="56" sId="1" numFmtId="4">
    <nc r="I42">
      <v>15.98</v>
    </nc>
  </rcc>
  <rcc rId="57" sId="1" numFmtId="4">
    <nc r="D42">
      <v>303.5</v>
    </nc>
  </rcc>
  <rcc rId="58" sId="1" numFmtId="4">
    <nc r="H42">
      <v>303.5</v>
    </nc>
  </rcc>
  <rcc rId="59" sId="1" numFmtId="4">
    <nc r="I43">
      <v>446.64</v>
    </nc>
  </rcc>
  <rcc rId="60" sId="1" numFmtId="4">
    <nc r="D43">
      <v>8486.2000000000007</v>
    </nc>
  </rcc>
  <rcc rId="61" sId="1" numFmtId="4">
    <nc r="H43">
      <v>8486.2000000000007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numFmtId="4">
    <nc r="C32">
      <v>2789.98</v>
    </nc>
  </rcc>
  <rcc rId="63" sId="1" numFmtId="4">
    <nc r="D32">
      <v>17750.150000000001</v>
    </nc>
  </rcc>
  <rcc rId="64" sId="1" numFmtId="4">
    <nc r="G32">
      <v>2789.98</v>
    </nc>
  </rcc>
  <rcc rId="65" sId="1" numFmtId="4">
    <nc r="H32">
      <v>17750.150000000001</v>
    </nc>
  </rcc>
  <rcc rId="66" sId="1" numFmtId="4">
    <nc r="I32">
      <v>1081.06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="96" zoomScaleNormal="96" workbookViewId="0">
      <pane ySplit="6" topLeftCell="A7" activePane="bottomLeft" state="frozen"/>
      <selection pane="bottomLeft" activeCell="G39" sqref="G39"/>
    </sheetView>
  </sheetViews>
  <sheetFormatPr defaultColWidth="9.140625" defaultRowHeight="15.75" x14ac:dyDescent="0.25"/>
  <cols>
    <col min="1" max="1" width="47.85546875" style="1" customWidth="1"/>
    <col min="2" max="2" width="15" style="1" customWidth="1"/>
    <col min="3" max="3" width="15.28515625" style="1" customWidth="1"/>
    <col min="4" max="4" width="15.42578125" style="1" customWidth="1"/>
    <col min="5" max="5" width="13.7109375" style="1" customWidth="1"/>
    <col min="6" max="6" width="14.85546875" style="1" customWidth="1"/>
    <col min="7" max="7" width="15.28515625" style="1" customWidth="1"/>
    <col min="8" max="8" width="16.5703125" style="1" customWidth="1"/>
    <col min="9" max="9" width="12.5703125" style="1" customWidth="1"/>
    <col min="10" max="10" width="9.140625" style="1"/>
    <col min="11" max="11" width="10.5703125" style="1" bestFit="1" customWidth="1"/>
    <col min="12" max="16384" width="9.140625" style="1"/>
  </cols>
  <sheetData>
    <row r="1" spans="1:11" x14ac:dyDescent="0.25">
      <c r="G1" s="40" t="s">
        <v>11</v>
      </c>
      <c r="H1" s="40"/>
      <c r="I1" s="40"/>
    </row>
    <row r="2" spans="1:11" ht="23.25" customHeight="1" x14ac:dyDescent="0.25">
      <c r="A2" s="42" t="s">
        <v>55</v>
      </c>
      <c r="B2" s="42"/>
      <c r="C2" s="42"/>
      <c r="D2" s="42"/>
      <c r="E2" s="42"/>
      <c r="F2" s="42"/>
      <c r="G2" s="42"/>
      <c r="H2" s="42"/>
      <c r="I2" s="42"/>
    </row>
    <row r="4" spans="1:11" x14ac:dyDescent="0.25">
      <c r="A4" s="41" t="s">
        <v>0</v>
      </c>
      <c r="B4" s="41" t="s">
        <v>8</v>
      </c>
      <c r="C4" s="41"/>
      <c r="D4" s="41"/>
      <c r="E4" s="41"/>
      <c r="F4" s="41" t="s">
        <v>5</v>
      </c>
      <c r="G4" s="41"/>
      <c r="H4" s="41"/>
      <c r="I4" s="41"/>
    </row>
    <row r="5" spans="1:11" x14ac:dyDescent="0.25">
      <c r="A5" s="41"/>
      <c r="B5" s="41" t="s">
        <v>1</v>
      </c>
      <c r="C5" s="41" t="s">
        <v>6</v>
      </c>
      <c r="D5" s="41"/>
      <c r="E5" s="41"/>
      <c r="F5" s="41" t="s">
        <v>1</v>
      </c>
      <c r="G5" s="41" t="s">
        <v>6</v>
      </c>
      <c r="H5" s="41"/>
      <c r="I5" s="41"/>
    </row>
    <row r="6" spans="1:11" ht="78.75" x14ac:dyDescent="0.25">
      <c r="A6" s="41"/>
      <c r="B6" s="41"/>
      <c r="C6" s="2" t="s">
        <v>2</v>
      </c>
      <c r="D6" s="2" t="s">
        <v>3</v>
      </c>
      <c r="E6" s="2" t="s">
        <v>4</v>
      </c>
      <c r="F6" s="41"/>
      <c r="G6" s="2" t="s">
        <v>2</v>
      </c>
      <c r="H6" s="2" t="s">
        <v>3</v>
      </c>
      <c r="I6" s="2" t="s">
        <v>4</v>
      </c>
    </row>
    <row r="7" spans="1:11" ht="21.75" customHeight="1" x14ac:dyDescent="0.25">
      <c r="A7" s="8" t="s">
        <v>9</v>
      </c>
      <c r="B7" s="9">
        <f>SUM(C7:E7)</f>
        <v>2762980.54</v>
      </c>
      <c r="C7" s="9">
        <f>C8+C11+C17+C21+C23+C25+C29+C31+C33+C37+C39+C44+C46</f>
        <v>18217.5</v>
      </c>
      <c r="D7" s="9">
        <f>D8+D11+D17+D21+D23+D25+D29+D31+D33+D37+D39+D44+D46</f>
        <v>2372308.89</v>
      </c>
      <c r="E7" s="9">
        <f>E8+E11+E17+E21+E23+E25+E29+E31+E33+E37+E39+E44+E46</f>
        <v>372454.15</v>
      </c>
      <c r="F7" s="9">
        <f>G7+H7+I7</f>
        <v>2752246.2800000003</v>
      </c>
      <c r="G7" s="9">
        <f>G8+G11+G17+G21+G23+G25+G29+G31+G33+G37+G39+G44+G46</f>
        <v>18217.5</v>
      </c>
      <c r="H7" s="9">
        <f>H8+H11+H17+H21+H23+H25+H29+H31+H33+H37+H39+H44+H46</f>
        <v>2363470.9300000002</v>
      </c>
      <c r="I7" s="9">
        <f>I8+I11+I17+I21+I23+I25+I29+I31+I33+I37+I39+I44+I46</f>
        <v>370557.85</v>
      </c>
    </row>
    <row r="8" spans="1:11" ht="54.75" customHeight="1" x14ac:dyDescent="0.25">
      <c r="A8" s="6" t="s">
        <v>12</v>
      </c>
      <c r="B8" s="3">
        <f t="shared" ref="B8:B40" si="0">SUM(C8:E8)</f>
        <v>93445.6</v>
      </c>
      <c r="C8" s="3">
        <f>SUM(C9:C10)</f>
        <v>0</v>
      </c>
      <c r="D8" s="3">
        <f t="shared" ref="D8:E8" si="1">SUM(D9:D10)</f>
        <v>61335.600000000006</v>
      </c>
      <c r="E8" s="3">
        <f t="shared" si="1"/>
        <v>32110</v>
      </c>
      <c r="F8" s="3">
        <f t="shared" ref="F8:F11" si="2">SUM(G8:I8)</f>
        <v>93269.05</v>
      </c>
      <c r="G8" s="3">
        <f>SUM(G9:G10)</f>
        <v>0</v>
      </c>
      <c r="H8" s="3">
        <f t="shared" ref="H8:I8" si="3">SUM(H9:H10)</f>
        <v>61170.23</v>
      </c>
      <c r="I8" s="3">
        <f t="shared" si="3"/>
        <v>32098.82</v>
      </c>
    </row>
    <row r="9" spans="1:11" s="5" customFormat="1" ht="68.25" customHeight="1" x14ac:dyDescent="0.25">
      <c r="A9" s="7" t="s">
        <v>19</v>
      </c>
      <c r="B9" s="4">
        <f t="shared" si="0"/>
        <v>40763</v>
      </c>
      <c r="C9" s="4">
        <v>0</v>
      </c>
      <c r="D9" s="4">
        <v>24457.8</v>
      </c>
      <c r="E9" s="4">
        <v>16305.2</v>
      </c>
      <c r="F9" s="4">
        <f t="shared" si="2"/>
        <v>40586.449999999997</v>
      </c>
      <c r="G9" s="4">
        <v>0</v>
      </c>
      <c r="H9" s="4">
        <v>24292.43</v>
      </c>
      <c r="I9" s="4">
        <v>16294.02</v>
      </c>
      <c r="K9" s="17"/>
    </row>
    <row r="10" spans="1:11" s="5" customFormat="1" ht="147.75" customHeight="1" x14ac:dyDescent="0.25">
      <c r="A10" s="7" t="s">
        <v>51</v>
      </c>
      <c r="B10" s="4">
        <f t="shared" si="0"/>
        <v>52682.600000000006</v>
      </c>
      <c r="C10" s="4"/>
      <c r="D10" s="4">
        <v>36877.800000000003</v>
      </c>
      <c r="E10" s="4">
        <v>15804.8</v>
      </c>
      <c r="F10" s="4">
        <f t="shared" si="2"/>
        <v>52682.600000000006</v>
      </c>
      <c r="G10" s="4"/>
      <c r="H10" s="4">
        <v>36877.800000000003</v>
      </c>
      <c r="I10" s="4">
        <v>15804.8</v>
      </c>
      <c r="K10" s="17"/>
    </row>
    <row r="11" spans="1:11" ht="50.25" customHeight="1" x14ac:dyDescent="0.25">
      <c r="A11" s="24" t="s">
        <v>7</v>
      </c>
      <c r="B11" s="3">
        <f t="shared" si="0"/>
        <v>297450.2</v>
      </c>
      <c r="C11" s="3">
        <f>SUM(C12:C16)</f>
        <v>264.89999999999998</v>
      </c>
      <c r="D11" s="3">
        <f t="shared" ref="D11:E11" si="4">SUM(D12:D16)</f>
        <v>208280.82</v>
      </c>
      <c r="E11" s="3">
        <f t="shared" si="4"/>
        <v>88904.48000000001</v>
      </c>
      <c r="F11" s="3">
        <f t="shared" si="2"/>
        <v>297332.82999999996</v>
      </c>
      <c r="G11" s="3">
        <f>SUM(G12:G16)</f>
        <v>264.89999999999998</v>
      </c>
      <c r="H11" s="3">
        <f t="shared" ref="H11:I11" si="5">SUM(H12:H16)</f>
        <v>208265.15</v>
      </c>
      <c r="I11" s="3">
        <f t="shared" si="5"/>
        <v>88802.78</v>
      </c>
    </row>
    <row r="12" spans="1:11" s="5" customFormat="1" ht="34.5" customHeight="1" x14ac:dyDescent="0.25">
      <c r="A12" s="25" t="s">
        <v>20</v>
      </c>
      <c r="B12" s="4">
        <f t="shared" si="0"/>
        <v>642</v>
      </c>
      <c r="C12" s="4">
        <v>180</v>
      </c>
      <c r="D12" s="4">
        <v>420</v>
      </c>
      <c r="E12" s="4">
        <v>42</v>
      </c>
      <c r="F12" s="4">
        <f t="shared" ref="F12:F53" si="6">SUM(G12:I12)</f>
        <v>641.99</v>
      </c>
      <c r="G12" s="4">
        <v>180</v>
      </c>
      <c r="H12" s="4">
        <v>419.99</v>
      </c>
      <c r="I12" s="4">
        <v>42</v>
      </c>
    </row>
    <row r="13" spans="1:11" s="5" customFormat="1" ht="36" customHeight="1" x14ac:dyDescent="0.25">
      <c r="A13" s="25" t="s">
        <v>21</v>
      </c>
      <c r="B13" s="4">
        <f t="shared" si="0"/>
        <v>1368.9399999999998</v>
      </c>
      <c r="C13" s="4"/>
      <c r="D13" s="4">
        <v>1163.5999999999999</v>
      </c>
      <c r="E13" s="4">
        <v>205.34</v>
      </c>
      <c r="F13" s="4">
        <f t="shared" si="6"/>
        <v>1368.9399999999998</v>
      </c>
      <c r="G13" s="4"/>
      <c r="H13" s="4">
        <v>1163.5999999999999</v>
      </c>
      <c r="I13" s="4">
        <v>205.34</v>
      </c>
    </row>
    <row r="14" spans="1:11" s="5" customFormat="1" ht="46.5" customHeight="1" x14ac:dyDescent="0.25">
      <c r="A14" s="25" t="s">
        <v>22</v>
      </c>
      <c r="B14" s="4">
        <f t="shared" si="0"/>
        <v>1383.3100000000002</v>
      </c>
      <c r="C14" s="4">
        <v>84.9</v>
      </c>
      <c r="D14" s="4">
        <f>431.21+659.7</f>
        <v>1090.9100000000001</v>
      </c>
      <c r="E14" s="4">
        <f>91.08+116.42</f>
        <v>207.5</v>
      </c>
      <c r="F14" s="4">
        <f t="shared" si="6"/>
        <v>1383.3100000000002</v>
      </c>
      <c r="G14" s="4">
        <v>84.9</v>
      </c>
      <c r="H14" s="4">
        <f>431.21+659.7</f>
        <v>1090.9100000000001</v>
      </c>
      <c r="I14" s="4">
        <f>91.08+116.42</f>
        <v>207.5</v>
      </c>
    </row>
    <row r="15" spans="1:11" ht="50.25" customHeight="1" x14ac:dyDescent="0.25">
      <c r="A15" s="25" t="s">
        <v>23</v>
      </c>
      <c r="B15" s="3">
        <f t="shared" ref="B15:B20" si="7">SUM(C15:E15)</f>
        <v>2328.85</v>
      </c>
      <c r="C15" s="3">
        <f>SUM(C17)</f>
        <v>0</v>
      </c>
      <c r="D15" s="3">
        <v>1397.31</v>
      </c>
      <c r="E15" s="3">
        <v>931.54</v>
      </c>
      <c r="F15" s="3">
        <f t="shared" si="6"/>
        <v>2211.4900000000002</v>
      </c>
      <c r="G15" s="3">
        <f t="shared" ref="G15" si="8">SUM(G17)</f>
        <v>0</v>
      </c>
      <c r="H15" s="3">
        <v>1381.65</v>
      </c>
      <c r="I15" s="3">
        <v>829.84</v>
      </c>
    </row>
    <row r="16" spans="1:11" ht="142.5" customHeight="1" x14ac:dyDescent="0.25">
      <c r="A16" s="26" t="s">
        <v>51</v>
      </c>
      <c r="B16" s="3">
        <f t="shared" si="7"/>
        <v>291727.09999999998</v>
      </c>
      <c r="C16" s="3">
        <v>0</v>
      </c>
      <c r="D16" s="3">
        <f>157251.2+46957.8</f>
        <v>204209</v>
      </c>
      <c r="E16" s="3">
        <f>20124.8+67393.3</f>
        <v>87518.1</v>
      </c>
      <c r="F16" s="3">
        <f t="shared" si="6"/>
        <v>291727.09999999998</v>
      </c>
      <c r="G16" s="3">
        <v>0</v>
      </c>
      <c r="H16" s="3">
        <f>157251.2+46957.8</f>
        <v>204209</v>
      </c>
      <c r="I16" s="3">
        <v>87518.1</v>
      </c>
    </row>
    <row r="17" spans="1:9" s="5" customFormat="1" ht="47.25" x14ac:dyDescent="0.25">
      <c r="A17" s="6" t="s">
        <v>10</v>
      </c>
      <c r="B17" s="10">
        <f t="shared" si="7"/>
        <v>12124.81</v>
      </c>
      <c r="C17" s="4">
        <f>SUM(C18:C20)</f>
        <v>0</v>
      </c>
      <c r="D17" s="4">
        <f>SUM(D18:D20)</f>
        <v>9487.99</v>
      </c>
      <c r="E17" s="4">
        <f>SUM(E18:E20)</f>
        <v>2636.8199999999997</v>
      </c>
      <c r="F17" s="4">
        <f t="shared" ref="F17:F20" si="9">SUM(G17:I17)</f>
        <v>12046.509999999998</v>
      </c>
      <c r="G17" s="4">
        <f>SUM(G18:G20)</f>
        <v>0</v>
      </c>
      <c r="H17" s="4">
        <f>SUM(H18:H20)</f>
        <v>9463.39</v>
      </c>
      <c r="I17" s="4">
        <f>SUM(I18:I20)</f>
        <v>2583.12</v>
      </c>
    </row>
    <row r="18" spans="1:9" s="5" customFormat="1" ht="61.5" customHeight="1" x14ac:dyDescent="0.25">
      <c r="A18" s="18" t="s">
        <v>48</v>
      </c>
      <c r="B18" s="23">
        <f t="shared" si="7"/>
        <v>3481.06</v>
      </c>
      <c r="C18" s="29"/>
      <c r="D18" s="29">
        <v>3307</v>
      </c>
      <c r="E18" s="29">
        <v>174.06</v>
      </c>
      <c r="F18" s="29">
        <f t="shared" si="9"/>
        <v>3481.06</v>
      </c>
      <c r="G18" s="29"/>
      <c r="H18" s="29">
        <v>3307</v>
      </c>
      <c r="I18" s="29">
        <v>174.06</v>
      </c>
    </row>
    <row r="19" spans="1:9" s="5" customFormat="1" ht="35.25" customHeight="1" x14ac:dyDescent="0.25">
      <c r="A19" s="18" t="s">
        <v>24</v>
      </c>
      <c r="B19" s="10">
        <f t="shared" si="7"/>
        <v>2842.1</v>
      </c>
      <c r="C19" s="4"/>
      <c r="D19" s="4">
        <v>2700</v>
      </c>
      <c r="E19" s="4">
        <v>142.1</v>
      </c>
      <c r="F19" s="4">
        <f t="shared" si="9"/>
        <v>2842.1</v>
      </c>
      <c r="G19" s="4"/>
      <c r="H19" s="4">
        <v>2700</v>
      </c>
      <c r="I19" s="4">
        <v>142.1</v>
      </c>
    </row>
    <row r="20" spans="1:9" s="5" customFormat="1" ht="47.25" customHeight="1" x14ac:dyDescent="0.25">
      <c r="A20" s="18" t="s">
        <v>25</v>
      </c>
      <c r="B20" s="10">
        <f t="shared" si="7"/>
        <v>5801.65</v>
      </c>
      <c r="C20" s="4">
        <v>0</v>
      </c>
      <c r="D20" s="4">
        <v>3480.99</v>
      </c>
      <c r="E20" s="4">
        <v>2320.66</v>
      </c>
      <c r="F20" s="4">
        <f t="shared" si="9"/>
        <v>5723.35</v>
      </c>
      <c r="G20" s="4">
        <v>0</v>
      </c>
      <c r="H20" s="4">
        <v>3456.39</v>
      </c>
      <c r="I20" s="4">
        <v>2266.96</v>
      </c>
    </row>
    <row r="21" spans="1:9" s="5" customFormat="1" ht="51" customHeight="1" x14ac:dyDescent="0.25">
      <c r="A21" s="6" t="s">
        <v>13</v>
      </c>
      <c r="B21" s="4">
        <f t="shared" si="0"/>
        <v>22361.22</v>
      </c>
      <c r="C21" s="4">
        <f>C22</f>
        <v>0</v>
      </c>
      <c r="D21" s="4">
        <f t="shared" ref="D21:I21" si="10">D22</f>
        <v>20125.09</v>
      </c>
      <c r="E21" s="4">
        <f t="shared" si="10"/>
        <v>2236.13</v>
      </c>
      <c r="F21" s="4">
        <f t="shared" si="6"/>
        <v>22361.21</v>
      </c>
      <c r="G21" s="4">
        <f t="shared" si="10"/>
        <v>0</v>
      </c>
      <c r="H21" s="4">
        <f t="shared" si="10"/>
        <v>20125.09</v>
      </c>
      <c r="I21" s="4">
        <f t="shared" si="10"/>
        <v>2236.12</v>
      </c>
    </row>
    <row r="22" spans="1:9" s="5" customFormat="1" ht="34.5" customHeight="1" x14ac:dyDescent="0.25">
      <c r="A22" s="25" t="s">
        <v>26</v>
      </c>
      <c r="B22" s="4">
        <f t="shared" si="0"/>
        <v>22361.22</v>
      </c>
      <c r="C22" s="4">
        <v>0</v>
      </c>
      <c r="D22" s="4">
        <v>20125.09</v>
      </c>
      <c r="E22" s="4">
        <v>2236.13</v>
      </c>
      <c r="F22" s="4">
        <f t="shared" si="6"/>
        <v>22361.21</v>
      </c>
      <c r="G22" s="4">
        <v>0</v>
      </c>
      <c r="H22" s="4">
        <v>20125.09</v>
      </c>
      <c r="I22" s="4">
        <v>2236.12</v>
      </c>
    </row>
    <row r="23" spans="1:9" s="5" customFormat="1" ht="78.75" customHeight="1" x14ac:dyDescent="0.25">
      <c r="A23" s="6" t="s">
        <v>14</v>
      </c>
      <c r="B23" s="3">
        <f t="shared" si="0"/>
        <v>76958.75</v>
      </c>
      <c r="C23" s="3">
        <f>C24</f>
        <v>0</v>
      </c>
      <c r="D23" s="3">
        <f t="shared" ref="D23:G23" si="11">D24</f>
        <v>73110.8</v>
      </c>
      <c r="E23" s="3">
        <f t="shared" si="11"/>
        <v>3847.95</v>
      </c>
      <c r="F23" s="3">
        <f t="shared" si="6"/>
        <v>76892.160000000003</v>
      </c>
      <c r="G23" s="3">
        <f t="shared" si="11"/>
        <v>0</v>
      </c>
      <c r="H23" s="3">
        <f t="shared" ref="H23" si="12">H24</f>
        <v>73047.55</v>
      </c>
      <c r="I23" s="3">
        <f t="shared" ref="I23" si="13">I24</f>
        <v>3844.61</v>
      </c>
    </row>
    <row r="24" spans="1:9" ht="48.75" customHeight="1" x14ac:dyDescent="0.25">
      <c r="A24" s="25" t="s">
        <v>27</v>
      </c>
      <c r="B24" s="4">
        <f t="shared" si="0"/>
        <v>76958.75</v>
      </c>
      <c r="C24" s="4">
        <v>0</v>
      </c>
      <c r="D24" s="4">
        <v>73110.8</v>
      </c>
      <c r="E24" s="4">
        <v>3847.95</v>
      </c>
      <c r="F24" s="4">
        <f t="shared" si="6"/>
        <v>76892.160000000003</v>
      </c>
      <c r="G24" s="4">
        <v>0</v>
      </c>
      <c r="H24" s="4">
        <v>73047.55</v>
      </c>
      <c r="I24" s="4">
        <v>3844.61</v>
      </c>
    </row>
    <row r="25" spans="1:9" s="5" customFormat="1" ht="65.25" customHeight="1" x14ac:dyDescent="0.25">
      <c r="A25" s="6" t="s">
        <v>15</v>
      </c>
      <c r="B25" s="3">
        <f t="shared" si="0"/>
        <v>306060.75</v>
      </c>
      <c r="C25" s="3">
        <f>SUM(C26:C28)</f>
        <v>0</v>
      </c>
      <c r="D25" s="3">
        <f>SUM(D26:D28)</f>
        <v>267227.09999999998</v>
      </c>
      <c r="E25" s="3">
        <f>SUM(E26:E28)</f>
        <v>38833.65</v>
      </c>
      <c r="F25" s="3">
        <f t="shared" si="6"/>
        <v>306058.25999999995</v>
      </c>
      <c r="G25" s="3">
        <f>SUM(G26:G28)</f>
        <v>0</v>
      </c>
      <c r="H25" s="3">
        <f>SUM(H26:H28)</f>
        <v>267224.83999999997</v>
      </c>
      <c r="I25" s="3">
        <f>SUM(I26:I28)</f>
        <v>38833.42</v>
      </c>
    </row>
    <row r="26" spans="1:9" s="5" customFormat="1" ht="79.5" customHeight="1" x14ac:dyDescent="0.25">
      <c r="A26" s="25" t="s">
        <v>28</v>
      </c>
      <c r="B26" s="4">
        <f t="shared" si="0"/>
        <v>114706.7</v>
      </c>
      <c r="C26" s="4">
        <v>0</v>
      </c>
      <c r="D26" s="4">
        <v>86030</v>
      </c>
      <c r="E26" s="11">
        <v>28676.7</v>
      </c>
      <c r="F26" s="4">
        <f t="shared" si="6"/>
        <v>114706.56</v>
      </c>
      <c r="G26" s="4">
        <v>0</v>
      </c>
      <c r="H26" s="4">
        <v>86029.92</v>
      </c>
      <c r="I26" s="4">
        <v>28676.639999999999</v>
      </c>
    </row>
    <row r="27" spans="1:9" s="5" customFormat="1" ht="64.5" customHeight="1" x14ac:dyDescent="0.25">
      <c r="A27" s="25" t="s">
        <v>29</v>
      </c>
      <c r="B27" s="4">
        <f t="shared" si="0"/>
        <v>11783.699999999999</v>
      </c>
      <c r="C27" s="4">
        <v>0</v>
      </c>
      <c r="D27" s="4">
        <v>10605.3</v>
      </c>
      <c r="E27" s="11">
        <v>1178.4000000000001</v>
      </c>
      <c r="F27" s="4">
        <f t="shared" si="6"/>
        <v>11783.630000000001</v>
      </c>
      <c r="G27" s="4">
        <v>0</v>
      </c>
      <c r="H27" s="4">
        <v>10605.27</v>
      </c>
      <c r="I27" s="4">
        <v>1178.3599999999999</v>
      </c>
    </row>
    <row r="28" spans="1:9" s="5" customFormat="1" ht="76.5" customHeight="1" x14ac:dyDescent="0.25">
      <c r="A28" s="25" t="s">
        <v>30</v>
      </c>
      <c r="B28" s="4">
        <f t="shared" si="0"/>
        <v>179570.34999999998</v>
      </c>
      <c r="C28" s="4">
        <v>0</v>
      </c>
      <c r="D28" s="4">
        <f>71753+98838.8</f>
        <v>170591.8</v>
      </c>
      <c r="E28" s="11">
        <v>8978.5499999999993</v>
      </c>
      <c r="F28" s="4">
        <f t="shared" si="6"/>
        <v>179568.07</v>
      </c>
      <c r="G28" s="4">
        <v>0</v>
      </c>
      <c r="H28" s="4">
        <f>71753+98836.65</f>
        <v>170589.65</v>
      </c>
      <c r="I28" s="4">
        <f>5201.93+3776.49</f>
        <v>8978.42</v>
      </c>
    </row>
    <row r="29" spans="1:9" s="5" customFormat="1" ht="64.5" customHeight="1" x14ac:dyDescent="0.25">
      <c r="A29" s="27" t="s">
        <v>16</v>
      </c>
      <c r="B29" s="4">
        <f t="shared" si="0"/>
        <v>66415.87</v>
      </c>
      <c r="C29" s="4">
        <f>C30</f>
        <v>15162.62</v>
      </c>
      <c r="D29" s="4">
        <f t="shared" ref="D29:E29" si="14">D30</f>
        <v>43949.14</v>
      </c>
      <c r="E29" s="4">
        <f t="shared" si="14"/>
        <v>7304.11</v>
      </c>
      <c r="F29" s="4">
        <f t="shared" si="6"/>
        <v>65777.36</v>
      </c>
      <c r="G29" s="4">
        <f>G30</f>
        <v>15162.62</v>
      </c>
      <c r="H29" s="4">
        <f t="shared" ref="H29:I29" si="15">H30</f>
        <v>43949.14</v>
      </c>
      <c r="I29" s="4">
        <f t="shared" si="15"/>
        <v>6665.5999999999995</v>
      </c>
    </row>
    <row r="30" spans="1:9" s="5" customFormat="1" ht="24.75" customHeight="1" x14ac:dyDescent="0.25">
      <c r="A30" s="26" t="s">
        <v>31</v>
      </c>
      <c r="B30" s="4">
        <f t="shared" si="0"/>
        <v>66415.87</v>
      </c>
      <c r="C30" s="4">
        <v>15162.62</v>
      </c>
      <c r="D30" s="4">
        <f>35379.44+8569.7</f>
        <v>43949.14</v>
      </c>
      <c r="E30" s="11">
        <v>7304.11</v>
      </c>
      <c r="F30" s="4">
        <f t="shared" si="6"/>
        <v>65777.36</v>
      </c>
      <c r="G30" s="4">
        <v>15162.62</v>
      </c>
      <c r="H30" s="4">
        <f>8569.7+35379.44</f>
        <v>43949.14</v>
      </c>
      <c r="I30" s="4">
        <f>1049.82+5615.78</f>
        <v>6665.5999999999995</v>
      </c>
    </row>
    <row r="31" spans="1:9" s="5" customFormat="1" ht="66.75" customHeight="1" x14ac:dyDescent="0.25">
      <c r="A31" s="6" t="s">
        <v>17</v>
      </c>
      <c r="B31" s="3">
        <f t="shared" si="0"/>
        <v>21649.940000000002</v>
      </c>
      <c r="C31" s="3">
        <f>C32</f>
        <v>2789.98</v>
      </c>
      <c r="D31" s="3">
        <f t="shared" ref="D31:E31" si="16">D32</f>
        <v>17750.150000000001</v>
      </c>
      <c r="E31" s="3">
        <f t="shared" si="16"/>
        <v>1109.81</v>
      </c>
      <c r="F31" s="3">
        <f t="shared" si="6"/>
        <v>21621.190000000002</v>
      </c>
      <c r="G31" s="3">
        <f t="shared" ref="G31:H31" si="17">G32</f>
        <v>2789.98</v>
      </c>
      <c r="H31" s="3">
        <f t="shared" si="17"/>
        <v>17750.150000000001</v>
      </c>
      <c r="I31" s="3">
        <f t="shared" ref="I31" si="18">I32</f>
        <v>1081.06</v>
      </c>
    </row>
    <row r="32" spans="1:9" ht="22.5" customHeight="1" x14ac:dyDescent="0.25">
      <c r="A32" s="25" t="s">
        <v>32</v>
      </c>
      <c r="B32" s="4">
        <f t="shared" si="0"/>
        <v>21649.940000000002</v>
      </c>
      <c r="C32" s="4">
        <v>2789.98</v>
      </c>
      <c r="D32" s="4">
        <v>17750.150000000001</v>
      </c>
      <c r="E32" s="4">
        <v>1109.81</v>
      </c>
      <c r="F32" s="4">
        <f>SUM(G32:I32)</f>
        <v>21621.190000000002</v>
      </c>
      <c r="G32" s="3">
        <v>2789.98</v>
      </c>
      <c r="H32" s="4">
        <v>17750.150000000001</v>
      </c>
      <c r="I32" s="4">
        <v>1081.06</v>
      </c>
    </row>
    <row r="33" spans="1:9" s="5" customFormat="1" ht="65.25" customHeight="1" x14ac:dyDescent="0.25">
      <c r="A33" s="6" t="s">
        <v>18</v>
      </c>
      <c r="B33" s="3">
        <f t="shared" si="0"/>
        <v>8256.9</v>
      </c>
      <c r="C33" s="3">
        <f>SUM(C34:C36)</f>
        <v>0</v>
      </c>
      <c r="D33" s="3">
        <f t="shared" ref="D33:G33" si="19">SUM(D34:D36)</f>
        <v>6543</v>
      </c>
      <c r="E33" s="3">
        <f t="shared" si="19"/>
        <v>1713.9</v>
      </c>
      <c r="F33" s="3">
        <f t="shared" si="6"/>
        <v>8256.89</v>
      </c>
      <c r="G33" s="3">
        <f t="shared" si="19"/>
        <v>0</v>
      </c>
      <c r="H33" s="3">
        <f t="shared" ref="H33" si="20">SUM(H34:H36)</f>
        <v>6542.99</v>
      </c>
      <c r="I33" s="3">
        <f t="shared" ref="I33" si="21">SUM(I34:I36)</f>
        <v>1713.9</v>
      </c>
    </row>
    <row r="34" spans="1:9" s="5" customFormat="1" ht="47.25" x14ac:dyDescent="0.25">
      <c r="A34" s="25" t="s">
        <v>52</v>
      </c>
      <c r="B34" s="4">
        <f>SUM(C34:E34)</f>
        <v>1381.9</v>
      </c>
      <c r="C34" s="4"/>
      <c r="D34" s="4">
        <v>1105.5</v>
      </c>
      <c r="E34" s="4">
        <v>276.39999999999998</v>
      </c>
      <c r="F34" s="4">
        <f t="shared" si="6"/>
        <v>1381.9</v>
      </c>
      <c r="G34" s="4"/>
      <c r="H34" s="4">
        <v>1105.5</v>
      </c>
      <c r="I34" s="4">
        <v>276.39999999999998</v>
      </c>
    </row>
    <row r="35" spans="1:9" ht="39" customHeight="1" x14ac:dyDescent="0.25">
      <c r="A35" s="25" t="s">
        <v>53</v>
      </c>
      <c r="B35" s="3">
        <f t="shared" si="0"/>
        <v>625</v>
      </c>
      <c r="C35" s="3"/>
      <c r="D35" s="3">
        <v>437.5</v>
      </c>
      <c r="E35" s="3">
        <v>187.5</v>
      </c>
      <c r="F35" s="3">
        <f t="shared" si="6"/>
        <v>625</v>
      </c>
      <c r="G35" s="3"/>
      <c r="H35" s="3">
        <v>437.5</v>
      </c>
      <c r="I35" s="3">
        <v>187.5</v>
      </c>
    </row>
    <row r="36" spans="1:9" ht="63.75" customHeight="1" x14ac:dyDescent="0.25">
      <c r="A36" s="26" t="s">
        <v>54</v>
      </c>
      <c r="B36" s="3">
        <f t="shared" si="0"/>
        <v>6250</v>
      </c>
      <c r="C36" s="3"/>
      <c r="D36" s="3">
        <v>5000</v>
      </c>
      <c r="E36" s="3">
        <v>1250</v>
      </c>
      <c r="F36" s="3">
        <f t="shared" si="6"/>
        <v>6249.99</v>
      </c>
      <c r="G36" s="3"/>
      <c r="H36" s="3">
        <v>4999.99</v>
      </c>
      <c r="I36" s="3">
        <v>1250</v>
      </c>
    </row>
    <row r="37" spans="1:9" s="5" customFormat="1" ht="62.25" customHeight="1" x14ac:dyDescent="0.25">
      <c r="A37" s="6" t="s">
        <v>49</v>
      </c>
      <c r="B37" s="3">
        <f t="shared" si="0"/>
        <v>213.4</v>
      </c>
      <c r="C37" s="3">
        <f>C38</f>
        <v>0</v>
      </c>
      <c r="D37" s="3">
        <f t="shared" ref="D37:G37" si="22">D38</f>
        <v>106.7</v>
      </c>
      <c r="E37" s="3">
        <f t="shared" si="22"/>
        <v>106.7</v>
      </c>
      <c r="F37" s="3">
        <f t="shared" si="6"/>
        <v>213.4</v>
      </c>
      <c r="G37" s="3">
        <f t="shared" si="22"/>
        <v>0</v>
      </c>
      <c r="H37" s="3">
        <f t="shared" ref="H37" si="23">H38</f>
        <v>106.7</v>
      </c>
      <c r="I37" s="3">
        <f t="shared" ref="I37" si="24">I38</f>
        <v>106.7</v>
      </c>
    </row>
    <row r="38" spans="1:9" ht="68.25" customHeight="1" x14ac:dyDescent="0.25">
      <c r="A38" s="25" t="s">
        <v>33</v>
      </c>
      <c r="B38" s="4">
        <f t="shared" si="0"/>
        <v>213.4</v>
      </c>
      <c r="C38" s="4"/>
      <c r="D38" s="4">
        <v>106.7</v>
      </c>
      <c r="E38" s="11">
        <v>106.7</v>
      </c>
      <c r="F38" s="4">
        <f t="shared" si="6"/>
        <v>213.4</v>
      </c>
      <c r="G38" s="4"/>
      <c r="H38" s="4">
        <v>106.7</v>
      </c>
      <c r="I38" s="4">
        <v>106.7</v>
      </c>
    </row>
    <row r="39" spans="1:9" s="5" customFormat="1" ht="69.75" customHeight="1" x14ac:dyDescent="0.25">
      <c r="A39" s="6" t="s">
        <v>50</v>
      </c>
      <c r="B39" s="3">
        <f t="shared" ref="B39" si="25">SUM(C39:E39)</f>
        <v>13735.190000000002</v>
      </c>
      <c r="C39" s="3">
        <f>SUM(C40:C43)</f>
        <v>0</v>
      </c>
      <c r="D39" s="3">
        <f>SUM(D40:D43)</f>
        <v>13048.400000000001</v>
      </c>
      <c r="E39" s="3">
        <f>SUM(E40:E43)</f>
        <v>686.79</v>
      </c>
      <c r="F39" s="3">
        <f>SUM(F40:F43)</f>
        <v>13735.17</v>
      </c>
      <c r="G39" s="3">
        <f>SUM(G40:G43)</f>
        <v>0</v>
      </c>
      <c r="H39" s="3">
        <f t="shared" ref="H39:I39" si="26">SUM(H40:H43)</f>
        <v>13048.400000000001</v>
      </c>
      <c r="I39" s="3">
        <f t="shared" si="26"/>
        <v>686.77</v>
      </c>
    </row>
    <row r="40" spans="1:9" s="5" customFormat="1" ht="66" customHeight="1" x14ac:dyDescent="0.25">
      <c r="A40" s="25" t="s">
        <v>34</v>
      </c>
      <c r="B40" s="4">
        <f t="shared" si="0"/>
        <v>3740.22</v>
      </c>
      <c r="C40" s="4"/>
      <c r="D40" s="4">
        <v>3553.2</v>
      </c>
      <c r="E40" s="11">
        <v>187.02</v>
      </c>
      <c r="F40" s="4">
        <f t="shared" si="6"/>
        <v>3740.21</v>
      </c>
      <c r="G40" s="3"/>
      <c r="H40" s="4">
        <v>3553.2</v>
      </c>
      <c r="I40" s="4">
        <v>187.01</v>
      </c>
    </row>
    <row r="41" spans="1:9" s="14" customFormat="1" ht="38.25" customHeight="1" x14ac:dyDescent="0.25">
      <c r="A41" s="25" t="s">
        <v>35</v>
      </c>
      <c r="B41" s="20">
        <f>SUM(C41:E41)</f>
        <v>742.64</v>
      </c>
      <c r="C41" s="20"/>
      <c r="D41" s="4">
        <v>705.5</v>
      </c>
      <c r="E41" s="11">
        <v>37.14</v>
      </c>
      <c r="F41" s="4">
        <f t="shared" si="6"/>
        <v>742.64</v>
      </c>
      <c r="G41" s="3"/>
      <c r="H41" s="20">
        <v>705.5</v>
      </c>
      <c r="I41" s="23">
        <v>37.14</v>
      </c>
    </row>
    <row r="42" spans="1:9" s="14" customFormat="1" ht="38.25" customHeight="1" x14ac:dyDescent="0.25">
      <c r="A42" s="25" t="s">
        <v>36</v>
      </c>
      <c r="B42" s="20">
        <f>SUM(C42:E42)</f>
        <v>319.48</v>
      </c>
      <c r="C42" s="20"/>
      <c r="D42" s="4">
        <v>303.5</v>
      </c>
      <c r="E42" s="11">
        <v>15.98</v>
      </c>
      <c r="F42" s="4">
        <f t="shared" si="6"/>
        <v>319.48</v>
      </c>
      <c r="G42" s="3"/>
      <c r="H42" s="20">
        <v>303.5</v>
      </c>
      <c r="I42" s="23">
        <v>15.98</v>
      </c>
    </row>
    <row r="43" spans="1:9" s="14" customFormat="1" ht="66.75" customHeight="1" x14ac:dyDescent="0.25">
      <c r="A43" s="25" t="s">
        <v>37</v>
      </c>
      <c r="B43" s="20">
        <f>SUM(C43:E43)</f>
        <v>8932.85</v>
      </c>
      <c r="C43" s="20"/>
      <c r="D43" s="4">
        <v>8486.2000000000007</v>
      </c>
      <c r="E43" s="11">
        <v>446.65</v>
      </c>
      <c r="F43" s="4">
        <f t="shared" si="6"/>
        <v>8932.84</v>
      </c>
      <c r="G43" s="3"/>
      <c r="H43" s="20">
        <v>8486.2000000000007</v>
      </c>
      <c r="I43" s="23">
        <v>446.64</v>
      </c>
    </row>
    <row r="44" spans="1:9" s="14" customFormat="1" ht="70.5" customHeight="1" x14ac:dyDescent="0.25">
      <c r="A44" s="30" t="s">
        <v>39</v>
      </c>
      <c r="B44" s="20">
        <f t="shared" ref="B44:B45" si="27">SUM(C44:E44)</f>
        <v>165169.1</v>
      </c>
      <c r="C44" s="20">
        <f>C45</f>
        <v>0</v>
      </c>
      <c r="D44" s="20">
        <f t="shared" ref="D44:E44" si="28">D45</f>
        <v>156910.6</v>
      </c>
      <c r="E44" s="20">
        <f t="shared" si="28"/>
        <v>8258.5</v>
      </c>
      <c r="F44" s="29">
        <f t="shared" si="6"/>
        <v>165169.1</v>
      </c>
      <c r="G44" s="31">
        <f>G45</f>
        <v>0</v>
      </c>
      <c r="H44" s="31">
        <f t="shared" ref="H44:I44" si="29">H45</f>
        <v>156910.6</v>
      </c>
      <c r="I44" s="31">
        <f t="shared" si="29"/>
        <v>8258.5</v>
      </c>
    </row>
    <row r="45" spans="1:9" s="14" customFormat="1" ht="159.75" customHeight="1" x14ac:dyDescent="0.25">
      <c r="A45" s="32" t="s">
        <v>38</v>
      </c>
      <c r="B45" s="20">
        <f t="shared" si="27"/>
        <v>165169.1</v>
      </c>
      <c r="C45" s="20"/>
      <c r="D45" s="29">
        <f>121173.06+35737.54</f>
        <v>156910.6</v>
      </c>
      <c r="E45" s="29">
        <f>7023.71+1234.79</f>
        <v>8258.5</v>
      </c>
      <c r="F45" s="29">
        <f t="shared" si="6"/>
        <v>165169.1</v>
      </c>
      <c r="G45" s="31"/>
      <c r="H45" s="29">
        <f>121173.06+35737.54</f>
        <v>156910.6</v>
      </c>
      <c r="I45" s="29">
        <f>7023.71+1234.79</f>
        <v>8258.5</v>
      </c>
    </row>
    <row r="46" spans="1:9" s="14" customFormat="1" ht="66.75" customHeight="1" x14ac:dyDescent="0.25">
      <c r="A46" s="30" t="s">
        <v>47</v>
      </c>
      <c r="B46" s="19">
        <f t="shared" ref="B46:I46" si="30">SUM(B47:B53)</f>
        <v>1679138.8100000003</v>
      </c>
      <c r="C46" s="39">
        <f t="shared" si="30"/>
        <v>0</v>
      </c>
      <c r="D46" s="39">
        <f t="shared" si="30"/>
        <v>1494433.5000000002</v>
      </c>
      <c r="E46" s="39">
        <f t="shared" si="30"/>
        <v>184705.31000000003</v>
      </c>
      <c r="F46" s="39">
        <f t="shared" si="30"/>
        <v>1669513.1500000001</v>
      </c>
      <c r="G46" s="39">
        <f t="shared" si="30"/>
        <v>0</v>
      </c>
      <c r="H46" s="39">
        <f t="shared" si="30"/>
        <v>1485866.7000000002</v>
      </c>
      <c r="I46" s="39">
        <f t="shared" si="30"/>
        <v>183646.45</v>
      </c>
    </row>
    <row r="47" spans="1:9" s="14" customFormat="1" ht="84.75" customHeight="1" x14ac:dyDescent="0.25">
      <c r="A47" s="32" t="s">
        <v>40</v>
      </c>
      <c r="B47" s="20">
        <f>SUM(C47:E47)</f>
        <v>1244981.83</v>
      </c>
      <c r="C47" s="33"/>
      <c r="D47" s="34">
        <v>1108033.81</v>
      </c>
      <c r="E47" s="34">
        <v>136948.01999999999</v>
      </c>
      <c r="F47" s="29">
        <f t="shared" si="6"/>
        <v>1240778.2200000002</v>
      </c>
      <c r="G47" s="33"/>
      <c r="H47" s="34">
        <v>1104292.6100000001</v>
      </c>
      <c r="I47" s="37">
        <v>136485.60999999999</v>
      </c>
    </row>
    <row r="48" spans="1:9" s="14" customFormat="1" ht="83.25" customHeight="1" x14ac:dyDescent="0.25">
      <c r="A48" s="32" t="s">
        <v>41</v>
      </c>
      <c r="B48" s="20">
        <f t="shared" ref="B48:B53" si="31">SUM(C48:E48)</f>
        <v>10419.299999999999</v>
      </c>
      <c r="C48" s="33"/>
      <c r="D48" s="36">
        <v>9273.17</v>
      </c>
      <c r="E48" s="22">
        <v>1146.1300000000001</v>
      </c>
      <c r="F48" s="29">
        <f t="shared" si="6"/>
        <v>9967.67</v>
      </c>
      <c r="G48" s="33"/>
      <c r="H48" s="34">
        <v>8871.23</v>
      </c>
      <c r="I48" s="34">
        <v>1096.44</v>
      </c>
    </row>
    <row r="49" spans="1:9" s="14" customFormat="1" ht="50.25" customHeight="1" x14ac:dyDescent="0.25">
      <c r="A49" s="32" t="s">
        <v>42</v>
      </c>
      <c r="B49" s="20">
        <f t="shared" si="31"/>
        <v>5000</v>
      </c>
      <c r="C49" s="33"/>
      <c r="D49" s="34">
        <v>4450</v>
      </c>
      <c r="E49" s="34">
        <v>550</v>
      </c>
      <c r="F49" s="29">
        <f t="shared" si="6"/>
        <v>1142</v>
      </c>
      <c r="G49" s="33"/>
      <c r="H49" s="34">
        <v>1016.38</v>
      </c>
      <c r="I49" s="34">
        <v>125.62</v>
      </c>
    </row>
    <row r="50" spans="1:9" s="14" customFormat="1" ht="43.5" customHeight="1" x14ac:dyDescent="0.25">
      <c r="A50" s="35" t="s">
        <v>43</v>
      </c>
      <c r="B50" s="20">
        <f t="shared" si="31"/>
        <v>351511.36</v>
      </c>
      <c r="C50" s="35"/>
      <c r="D50" s="34">
        <v>312845.09999999998</v>
      </c>
      <c r="E50" s="34">
        <v>38666.26</v>
      </c>
      <c r="F50" s="29">
        <f t="shared" si="6"/>
        <v>350733.57</v>
      </c>
      <c r="G50" s="35"/>
      <c r="H50" s="37">
        <v>312152.88</v>
      </c>
      <c r="I50" s="34">
        <v>38580.69</v>
      </c>
    </row>
    <row r="51" spans="1:9" s="14" customFormat="1" ht="39" customHeight="1" x14ac:dyDescent="0.25">
      <c r="A51" s="35" t="s">
        <v>44</v>
      </c>
      <c r="B51" s="20">
        <f t="shared" si="31"/>
        <v>28076.81</v>
      </c>
      <c r="C51" s="35"/>
      <c r="D51" s="34">
        <v>24988.36</v>
      </c>
      <c r="E51" s="34">
        <v>3088.45</v>
      </c>
      <c r="F51" s="29">
        <f t="shared" si="6"/>
        <v>27742.18</v>
      </c>
      <c r="G51" s="35"/>
      <c r="H51" s="34">
        <v>24690.54</v>
      </c>
      <c r="I51" s="34">
        <v>3051.64</v>
      </c>
    </row>
    <row r="52" spans="1:9" s="14" customFormat="1" ht="65.25" customHeight="1" x14ac:dyDescent="0.25">
      <c r="A52" s="35" t="s">
        <v>45</v>
      </c>
      <c r="B52" s="20">
        <f t="shared" si="31"/>
        <v>38000</v>
      </c>
      <c r="C52" s="35"/>
      <c r="D52" s="34">
        <v>33820</v>
      </c>
      <c r="E52" s="34">
        <v>4180</v>
      </c>
      <c r="F52" s="29">
        <f t="shared" si="6"/>
        <v>38000</v>
      </c>
      <c r="G52" s="35"/>
      <c r="H52" s="34">
        <v>33820</v>
      </c>
      <c r="I52" s="34">
        <v>4180</v>
      </c>
    </row>
    <row r="53" spans="1:9" s="14" customFormat="1" ht="73.5" customHeight="1" x14ac:dyDescent="0.25">
      <c r="A53" s="35" t="s">
        <v>46</v>
      </c>
      <c r="B53" s="20">
        <f t="shared" si="31"/>
        <v>1149.51</v>
      </c>
      <c r="C53" s="35"/>
      <c r="D53" s="37">
        <v>1023.06</v>
      </c>
      <c r="E53" s="38">
        <v>126.45</v>
      </c>
      <c r="F53" s="23">
        <f t="shared" si="6"/>
        <v>1149.51</v>
      </c>
      <c r="G53" s="32"/>
      <c r="H53" s="37">
        <v>1023.06</v>
      </c>
      <c r="I53" s="37">
        <v>126.45</v>
      </c>
    </row>
    <row r="54" spans="1:9" s="14" customFormat="1" x14ac:dyDescent="0.25">
      <c r="A54" s="15"/>
      <c r="B54" s="13"/>
      <c r="C54" s="13"/>
      <c r="D54" s="13"/>
      <c r="E54" s="13"/>
      <c r="F54" s="13"/>
      <c r="G54" s="13"/>
      <c r="H54" s="13"/>
      <c r="I54" s="13"/>
    </row>
    <row r="55" spans="1:9" s="14" customFormat="1" x14ac:dyDescent="0.25">
      <c r="A55" s="12"/>
      <c r="B55" s="13"/>
      <c r="C55" s="13"/>
      <c r="D55" s="13"/>
      <c r="E55" s="13"/>
      <c r="F55" s="13"/>
      <c r="G55" s="13"/>
      <c r="H55" s="13"/>
      <c r="I55" s="13"/>
    </row>
    <row r="56" spans="1:9" s="14" customFormat="1" x14ac:dyDescent="0.25">
      <c r="A56" s="12"/>
      <c r="B56" s="13"/>
      <c r="C56" s="13"/>
      <c r="D56" s="13"/>
      <c r="E56" s="13"/>
      <c r="F56" s="13"/>
      <c r="G56" s="13"/>
      <c r="H56" s="13"/>
      <c r="I56" s="13"/>
    </row>
    <row r="57" spans="1:9" s="14" customFormat="1" x14ac:dyDescent="0.25">
      <c r="A57" s="12"/>
      <c r="B57" s="13"/>
      <c r="C57" s="13"/>
      <c r="D57" s="13"/>
      <c r="E57" s="13"/>
      <c r="F57" s="13"/>
      <c r="G57" s="13"/>
      <c r="H57" s="13"/>
      <c r="I57" s="13"/>
    </row>
    <row r="58" spans="1:9" s="14" customFormat="1" x14ac:dyDescent="0.25">
      <c r="A58" s="12"/>
      <c r="B58" s="13"/>
      <c r="C58" s="13"/>
      <c r="D58" s="13"/>
      <c r="E58" s="13"/>
      <c r="F58" s="13"/>
      <c r="G58" s="13"/>
      <c r="H58" s="13"/>
      <c r="I58" s="13"/>
    </row>
    <row r="59" spans="1:9" s="16" customFormat="1" x14ac:dyDescent="0.25">
      <c r="A59" s="12"/>
      <c r="B59" s="21"/>
      <c r="C59" s="21"/>
      <c r="D59" s="21"/>
      <c r="E59" s="21"/>
      <c r="F59" s="21"/>
      <c r="G59" s="21"/>
      <c r="H59" s="21"/>
      <c r="I59" s="21"/>
    </row>
    <row r="60" spans="1:9" x14ac:dyDescent="0.25">
      <c r="A60" s="16"/>
      <c r="C60" s="28"/>
      <c r="D60" s="28"/>
      <c r="E60" s="28"/>
      <c r="F60" s="28"/>
      <c r="G60" s="28"/>
      <c r="H60" s="28"/>
      <c r="I60" s="28"/>
    </row>
  </sheetData>
  <customSheetViews>
    <customSheetView guid="{446A9943-B8EE-4067-A852-03F369A4A509}" scale="96" showPageBreaks="1">
      <pane ySplit="6" topLeftCell="A7" activePane="bottomLeft" state="frozen"/>
      <selection pane="bottomLeft" activeCell="G39" sqref="G39"/>
      <pageMargins left="1.1811023622047245" right="0.39370078740157483" top="0.74803149606299213" bottom="0.74803149606299213" header="0.31496062992125984" footer="0.23622047244094491"/>
      <pageSetup paperSize="9" scale="50" firstPageNumber="205" orientation="portrait" useFirstPageNumber="1" r:id="rId1"/>
      <headerFooter>
        <oddHeader>&amp;C&amp;P</oddHeader>
      </headerFooter>
    </customSheetView>
    <customSheetView guid="{2AF90743-979C-4595-B2C8-14F3BA0FCC83}" scale="93">
      <pane ySplit="6" topLeftCell="A19" activePane="bottomLeft" state="frozen"/>
      <selection pane="bottomLeft" activeCell="G23" sqref="G23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2"/>
      <headerFooter>
        <oddHeader>&amp;C&amp;P</oddHeader>
      </headerFooter>
    </customSheetView>
    <customSheetView guid="{715967AA-8987-4C6E-92E1-D61037E88BDE}" scale="93">
      <pane ySplit="6" topLeftCell="A28" activePane="bottomLeft" state="frozen"/>
      <selection pane="bottomLeft" activeCell="H10" sqref="H10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3"/>
      <headerFooter>
        <oddHeader>&amp;C&amp;P</oddHeader>
      </headerFooter>
    </customSheetView>
    <customSheetView guid="{B2947184-91BF-4B98-A23A-9901DB06944A}" scale="93">
      <pane ySplit="6" topLeftCell="A29" activePane="bottomLeft" state="frozen"/>
      <selection pane="bottomLeft" activeCell="A36" sqref="A36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4"/>
      <headerFooter>
        <oddHeader>&amp;C&amp;P</oddHeader>
      </headerFooter>
    </customSheetView>
    <customSheetView guid="{11D26A4D-5921-439C-A276-77F7427F0082}" scale="93">
      <pane ySplit="6" topLeftCell="A28" activePane="bottomLeft" state="frozen"/>
      <selection pane="bottomLeft" activeCell="H31" sqref="H31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5"/>
      <headerFooter>
        <oddHeader>&amp;C&amp;P</oddHeader>
      </headerFooter>
    </customSheetView>
    <customSheetView guid="{FC33F4AF-3651-42BF-96EA-5D0DC7946AA2}" scale="93">
      <pane ySplit="6" topLeftCell="A7" activePane="bottomLeft" state="frozen"/>
      <selection pane="bottomLeft" activeCell="A10" sqref="A10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6"/>
      <headerFooter>
        <oddHeader>&amp;C&amp;P</oddHeader>
      </headerFooter>
    </customSheetView>
    <customSheetView guid="{FBEF1A2B-75F4-4345-8750-2905EB1C0706}" scale="93">
      <pane ySplit="6" topLeftCell="A7" activePane="bottomLeft" state="frozen"/>
      <selection pane="bottomLeft" activeCell="B9" sqref="B9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7"/>
      <headerFooter>
        <oddHeader>&amp;C&amp;P</oddHeader>
      </headerFooter>
    </customSheetView>
    <customSheetView guid="{DB53E2C7-7B2C-4A18-9834-CAA18DF1C8F2}" scale="93">
      <pane ySplit="6" topLeftCell="A17" activePane="bottomLeft" state="frozen"/>
      <selection pane="bottomLeft" activeCell="A4" sqref="A4:A6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8"/>
      <headerFooter>
        <oddHeader>&amp;C&amp;P</oddHeader>
      </headerFooter>
    </customSheetView>
    <customSheetView guid="{7D8940B9-B4EC-48BB-AF68-E0C16AC8BD93}" scale="93" showPageBreaks="1">
      <pane ySplit="6" topLeftCell="A7" activePane="bottomLeft" state="frozen"/>
      <selection pane="bottomLeft" activeCell="L49" sqref="L49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9"/>
      <headerFooter>
        <oddHeader>&amp;C&amp;P</oddHeader>
      </headerFooter>
    </customSheetView>
    <customSheetView guid="{6FD14E9B-8484-499E-86D2-80BC1BD8E248}" scale="73">
      <pane ySplit="6" topLeftCell="A46" activePane="bottomLeft" state="frozen"/>
      <selection pane="bottomLeft" activeCell="A53" sqref="A53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10"/>
      <headerFooter>
        <oddHeader>&amp;C&amp;P</oddHeader>
      </headerFooter>
    </customSheetView>
  </customSheetViews>
  <mergeCells count="9">
    <mergeCell ref="G1:I1"/>
    <mergeCell ref="G5:I5"/>
    <mergeCell ref="F4:I4"/>
    <mergeCell ref="F5:F6"/>
    <mergeCell ref="A2:I2"/>
    <mergeCell ref="A4:A6"/>
    <mergeCell ref="B4:E4"/>
    <mergeCell ref="B5:B6"/>
    <mergeCell ref="C5:E5"/>
  </mergeCells>
  <pageMargins left="1.1811023622047245" right="0.39370078740157483" top="0.74803149606299213" bottom="0.74803149606299213" header="0.31496062992125984" footer="0.23622047244094491"/>
  <pageSetup paperSize="9" scale="50" firstPageNumber="205" orientation="portrait" useFirstPageNumber="1" r:id="rId1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Делевое софин</vt:lpstr>
      <vt:lpstr>'Приложение 7 Делевое софин'!Заголовки_для_печати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Шипицына Екатерина Васильевна</cp:lastModifiedBy>
  <cp:lastPrinted>2019-04-17T07:47:54Z</cp:lastPrinted>
  <dcterms:created xsi:type="dcterms:W3CDTF">2017-03-20T11:44:40Z</dcterms:created>
  <dcterms:modified xsi:type="dcterms:W3CDTF">2019-04-17T07:49:38Z</dcterms:modified>
</cp:coreProperties>
</file>